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7250" windowHeight="5340"/>
  </bookViews>
  <sheets>
    <sheet name="VSTPS-I_V(C) " sheetId="7" r:id="rId1"/>
    <sheet name="XVI A_VSTPS_V" sheetId="2" state="hidden" r:id="rId2"/>
  </sheets>
  <definedNames>
    <definedName name="_xlnm.Print_Area" localSheetId="0">'VSTPS-I_V(C) '!$A$1:$U$62</definedName>
  </definedNames>
  <calcPr calcId="162913"/>
</workbook>
</file>

<file path=xl/calcChain.xml><?xml version="1.0" encoding="utf-8"?>
<calcChain xmlns="http://schemas.openxmlformats.org/spreadsheetml/2006/main">
  <c r="G10" i="7"/>
  <c r="J10"/>
  <c r="L10"/>
  <c r="R10"/>
  <c r="T10"/>
  <c r="J11"/>
  <c r="L11"/>
  <c r="J12"/>
  <c r="J15" s="1"/>
  <c r="C10" s="1"/>
  <c r="L12"/>
  <c r="J13"/>
  <c r="J14"/>
  <c r="G17"/>
  <c r="J17"/>
  <c r="J21" s="1"/>
  <c r="L18"/>
  <c r="L19"/>
  <c r="G23"/>
  <c r="L24"/>
  <c r="L25"/>
  <c r="C31"/>
  <c r="G31"/>
  <c r="L35"/>
  <c r="O31" s="1"/>
  <c r="S31" s="1"/>
  <c r="B37"/>
  <c r="C37"/>
  <c r="G37"/>
  <c r="J41"/>
  <c r="L41"/>
  <c r="O37" s="1"/>
  <c r="G47"/>
  <c r="H47"/>
  <c r="L50"/>
  <c r="N50"/>
  <c r="G52"/>
  <c r="H52"/>
  <c r="N53"/>
  <c r="N55"/>
  <c r="L56"/>
  <c r="G58"/>
  <c r="H58"/>
  <c r="O58"/>
  <c r="N56" l="1"/>
  <c r="O47"/>
  <c r="S47" s="1"/>
  <c r="L27"/>
  <c r="O23" s="1"/>
  <c r="S23" s="1"/>
  <c r="Q37"/>
  <c r="L21"/>
  <c r="O17" s="1"/>
  <c r="S17" s="1"/>
  <c r="L15"/>
  <c r="O10" s="1"/>
  <c r="S10" s="1"/>
  <c r="Q58"/>
  <c r="Q47"/>
  <c r="Q17"/>
  <c r="Q31"/>
  <c r="S37"/>
  <c r="O52"/>
  <c r="S52" s="1"/>
  <c r="Q52"/>
  <c r="Q23" l="1"/>
  <c r="Q10"/>
  <c r="C38" i="2" l="1"/>
  <c r="C31"/>
  <c r="D38"/>
  <c r="D31"/>
  <c r="D40" s="1"/>
  <c r="D42" s="1"/>
  <c r="C40" l="1"/>
  <c r="C42" s="1"/>
</calcChain>
</file>

<file path=xl/sharedStrings.xml><?xml version="1.0" encoding="utf-8"?>
<sst xmlns="http://schemas.openxmlformats.org/spreadsheetml/2006/main" count="212" uniqueCount="141">
  <si>
    <t>Annexure-V (C)</t>
  </si>
  <si>
    <t xml:space="preserve">FY Year </t>
  </si>
  <si>
    <t xml:space="preserve">Compensatory allowance allowed by the Commission,  if any </t>
  </si>
  <si>
    <t xml:space="preserve">Special allowance allowed  by the Commission,  if any </t>
  </si>
  <si>
    <t xml:space="preserve">       Details of Asset/Work wise Capitalisation  based on the  Expenditure allowed by the Commission in the tariff  period 2009-14</t>
  </si>
  <si>
    <t>Variation  if any to be reconciled /justified.</t>
  </si>
  <si>
    <t xml:space="preserve">Capitalisation   out of Compensation allowance in the stations wherever applicable </t>
  </si>
  <si>
    <t xml:space="preserve">Capitalisation out of Special Allowance allowed in the stations where applicable </t>
  </si>
  <si>
    <t>Asset/work</t>
  </si>
  <si>
    <t>(Rs. lakh)</t>
  </si>
  <si>
    <t>2009-10</t>
  </si>
  <si>
    <t>2010-11</t>
  </si>
  <si>
    <t>2011-12</t>
  </si>
  <si>
    <t>2012-13</t>
  </si>
  <si>
    <t>2013-14</t>
  </si>
  <si>
    <t xml:space="preserve">Total  Addition during the year </t>
  </si>
  <si>
    <t>Details of expenditure incurred from Compensation Allowance and Special Allowance  during  Tariff Period 2009-14</t>
  </si>
  <si>
    <t>Annexure XVI A</t>
  </si>
  <si>
    <t>Details of Incidental Expenses during Construction (IDEC) with break-up for the Generating stations for which COD is declared after 1.4.2014</t>
  </si>
  <si>
    <t>Item-wise details of expenditure with break-up</t>
  </si>
  <si>
    <t>Expenditure as on SCOD</t>
  </si>
  <si>
    <t>Expenditure as on actual COD of unit/ station</t>
  </si>
  <si>
    <t>Time Overrun</t>
  </si>
  <si>
    <t>S. No.</t>
  </si>
  <si>
    <t>A</t>
  </si>
  <si>
    <t>Head of Expenses:</t>
  </si>
  <si>
    <t xml:space="preserve">Const Power Chrgs </t>
  </si>
  <si>
    <t>IEDC Allocated by CC (Capital)</t>
  </si>
  <si>
    <t>Salaries</t>
  </si>
  <si>
    <t>Contribution to PF</t>
  </si>
  <si>
    <t>Employee Welfare Exp.</t>
  </si>
  <si>
    <t>R&amp;M - Bldg</t>
  </si>
  <si>
    <t>R&amp;M - Others</t>
  </si>
  <si>
    <t>Rates &amp; Taxes</t>
  </si>
  <si>
    <t>Communication Exp</t>
  </si>
  <si>
    <t>Bank Charges</t>
  </si>
  <si>
    <t>Travel Expenses</t>
  </si>
  <si>
    <t>Tender Expenses</t>
  </si>
  <si>
    <t>Advertisement &amp; Publicity</t>
  </si>
  <si>
    <t>Security Exp</t>
  </si>
  <si>
    <t>Entertainment Exp</t>
  </si>
  <si>
    <t>Professional Charges</t>
  </si>
  <si>
    <t>Legal Exp</t>
  </si>
  <si>
    <t>Printing exp</t>
  </si>
  <si>
    <t>Transport vehicle Running Exp</t>
  </si>
  <si>
    <t>Misc Exp</t>
  </si>
  <si>
    <t>Depreciation (Tangible Assets)</t>
  </si>
  <si>
    <t>Depreciation (Intangible Assets)</t>
  </si>
  <si>
    <t>Total Expenses</t>
  </si>
  <si>
    <t>B</t>
  </si>
  <si>
    <t>Head of Income</t>
  </si>
  <si>
    <t>Misc Income</t>
  </si>
  <si>
    <t>Power Charges Recovery</t>
  </si>
  <si>
    <t xml:space="preserve"> Interest from Contractors </t>
  </si>
  <si>
    <t xml:space="preserve">Water Charges Recovery </t>
  </si>
  <si>
    <t xml:space="preserve">Hire Charges Recovery </t>
  </si>
  <si>
    <t xml:space="preserve">B </t>
  </si>
  <si>
    <t>TOTAL INCOME</t>
  </si>
  <si>
    <t>A-B</t>
  </si>
  <si>
    <t>NET TOTAL</t>
  </si>
  <si>
    <t>Capitalised on COD</t>
  </si>
  <si>
    <t>Balance in CWIP on COD</t>
  </si>
  <si>
    <t>Name of Generating  Station : Vindhyachal STP Stage- V</t>
  </si>
  <si>
    <t>Stage : Stage - V</t>
  </si>
  <si>
    <t>COD of Units/Station : 30.10.2015</t>
  </si>
  <si>
    <t>2014-15</t>
  </si>
  <si>
    <t>2015-16</t>
  </si>
  <si>
    <t>2016-17</t>
  </si>
  <si>
    <t>No</t>
  </si>
  <si>
    <t>Rs-Lac</t>
  </si>
  <si>
    <t xml:space="preserve">Add-cap  allowed by the Commission under the provision of Regulation 9(2) </t>
  </si>
  <si>
    <t>Capitalisation   out of add cap allowed under Regulation 9(2)</t>
  </si>
  <si>
    <t>Nil</t>
  </si>
  <si>
    <t>Ash handling System</t>
  </si>
  <si>
    <t>Total</t>
  </si>
  <si>
    <t>Ash Handling System</t>
  </si>
  <si>
    <t>AAQMS</t>
  </si>
  <si>
    <t>DDCMIS</t>
  </si>
  <si>
    <t>COLTS</t>
  </si>
  <si>
    <t>DVR</t>
  </si>
  <si>
    <t>GT</t>
  </si>
  <si>
    <t>PLCC</t>
  </si>
  <si>
    <t xml:space="preserve">Capitalisation done  which has not been claimed/ allowed in the tariff </t>
  </si>
  <si>
    <t>Acoustic Leak Detection System (ADLS)</t>
  </si>
  <si>
    <t>Rs(Lakh)- Gross</t>
  </si>
  <si>
    <t>Ash related works</t>
  </si>
  <si>
    <t>R&amp;M related</t>
  </si>
  <si>
    <t>CEMS</t>
  </si>
  <si>
    <t xml:space="preserve">MBOAS </t>
  </si>
  <si>
    <t>Transformer</t>
  </si>
  <si>
    <t>Miscellaneous</t>
  </si>
  <si>
    <t>Net Basis</t>
  </si>
  <si>
    <t>Online bunker monitoring</t>
  </si>
  <si>
    <t xml:space="preserve">Capital Spares </t>
  </si>
  <si>
    <t xml:space="preserve">Total Addition  during  the year as per duly audited Schedule of Fixed Asset  </t>
  </si>
  <si>
    <t>Rs(Lakh)</t>
  </si>
  <si>
    <t>Liability of (2)</t>
  </si>
  <si>
    <t>Stage: I</t>
  </si>
  <si>
    <t>COD of Units/Station : 01.02.1992</t>
  </si>
  <si>
    <t>NIL</t>
  </si>
  <si>
    <t>NA</t>
  </si>
  <si>
    <t>Bio diesel Plant</t>
  </si>
  <si>
    <t>MBOA</t>
  </si>
  <si>
    <t>Excluding items in columns(7,8 &amp;9)</t>
  </si>
  <si>
    <t>Details of expenditure incurred from Compensation Allowance and Special Allowance  during  Tariff Period 2014-17</t>
  </si>
  <si>
    <t xml:space="preserve">Add-cap  allowed by the Commission under the provision of Regulation 14(3) </t>
  </si>
  <si>
    <t>Difference of Allowed vs Expenditure</t>
  </si>
  <si>
    <t>Income tax rate</t>
  </si>
  <si>
    <t>Effective Compensatory allowance available for Expenditure</t>
  </si>
  <si>
    <t>Effective Special allowance available for Expenditure</t>
  </si>
  <si>
    <t>(%)</t>
  </si>
  <si>
    <t>7 = 4* 6</t>
  </si>
  <si>
    <t>8 = 5 * 6</t>
  </si>
  <si>
    <t>Total Expenditure done under Special and Compensation Allowance</t>
  </si>
  <si>
    <t>(Rs. Lakhs)</t>
  </si>
  <si>
    <t>12=10+11</t>
  </si>
  <si>
    <t>14=(2+3+7+8)-(9+12+13)</t>
  </si>
  <si>
    <t>16=9+12+13+15</t>
  </si>
  <si>
    <t>Name of Generating  Station : Vindhyachal STPS -I (1260 MW)</t>
  </si>
  <si>
    <t>Note : Expenditure towards and assests disallowed / not claimed has been met out of comepensation and Special Allowance</t>
  </si>
  <si>
    <t xml:space="preserve">Other R&amp;M </t>
  </si>
  <si>
    <t>High mast lights</t>
  </si>
  <si>
    <t>Hardware &amp; Software for ABT</t>
  </si>
  <si>
    <t>Inert Gas fire extinguisher</t>
  </si>
  <si>
    <t>Decap of spares: (-)686.80 Lakhs, Other Decap(-)99.07 lakhs, Loan FERV 19.52 lakhs, Package ERV 6.17 lakhs, Inter unit 1.07 lakhs</t>
  </si>
  <si>
    <t xml:space="preserve">5 km scheme- Rs.257.72 lakhs shall be claimed as reimbursement; </t>
  </si>
  <si>
    <t>Misc capitalisation in Plant &amp; machinery</t>
  </si>
  <si>
    <t>RIHAND SUBMERGENCE LAND</t>
  </si>
  <si>
    <t xml:space="preserve">Decap of spares-Part of CC: (-)503.21,Cap spares (notPart of CC)-(-)4.1, IUT-(-)19.45, 5 km scheme- Rs.1432.11 lakhs allowed as reimbursement, 
Loan Erv-69.49
package Erv-10.01 lakhs
</t>
  </si>
  <si>
    <t xml:space="preserve">Permission fee Stage </t>
  </si>
  <si>
    <t>Ash brick manufacturing machine</t>
  </si>
  <si>
    <t>Decap of spares: (-)388.78 Decap of GT: (-)173.03, Decap of MBOA: (-)23.93, rev of liab: (-)12.82; Loan ERV: + 65.58, Package ERV: +4.00</t>
  </si>
  <si>
    <t>Ambient Air Quality Monitoring System</t>
  </si>
  <si>
    <t>Suply of Energy Mangt. Sys.</t>
  </si>
  <si>
    <t>Decap of Spares: (-)128.96, Decap of MBOA: (-)18.045, Liab reve: -12.49, Loan Erv: +100.08, Works ERV :+8.54</t>
  </si>
  <si>
    <t xml:space="preserve">Energy Management Sys </t>
  </si>
  <si>
    <t>Decap of MBOA: (-)29.43, Decap-Spares: (-) 177.19, Liab reversal: (-) 21.49 , ERV:(-)1.97, Works ERV +0.25</t>
  </si>
  <si>
    <t>T/S Metering</t>
  </si>
  <si>
    <t>Decap of MBOA: (-) 72.89, Decap Spares: (-)218.07,ALDS decap(-)46.33, (-)0.09 ERV:(-)132.17 Works ERV +5.04</t>
  </si>
  <si>
    <t>Capitalisation done which has not been claimed/ allowed in the tariff.</t>
  </si>
  <si>
    <t>Closing CWIP as on 31.03.2017 is Rs. 14551.73 lakhs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</si>
</sst>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Calibri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b/>
      <sz val="12"/>
      <color theme="1"/>
      <name val="Arial"/>
      <family val="2"/>
    </font>
    <font>
      <b/>
      <sz val="12"/>
      <color indexed="8"/>
      <name val="Book Antiqua"/>
      <family val="1"/>
    </font>
    <font>
      <sz val="12"/>
      <color indexed="8"/>
      <name val="Book Antiqua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1"/>
      <color indexed="8"/>
      <name val="Calibri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1" fillId="0" borderId="0" applyFont="0" applyFill="0" applyBorder="0" applyAlignment="0" applyProtection="0"/>
  </cellStyleXfs>
  <cellXfs count="230">
    <xf numFmtId="0" fontId="0" fillId="0" borderId="0" xfId="0"/>
    <xf numFmtId="0" fontId="3" fillId="0" borderId="0" xfId="0" applyFont="1" applyAlignment="1">
      <alignment horizontal="left"/>
    </xf>
    <xf numFmtId="0" fontId="6" fillId="0" borderId="1" xfId="0" applyFont="1" applyBorder="1" applyAlignment="1">
      <alignment horizontal="justify" vertical="top" wrapText="1"/>
    </xf>
    <xf numFmtId="0" fontId="6" fillId="0" borderId="2" xfId="0" applyFont="1" applyBorder="1" applyAlignment="1">
      <alignment horizontal="justify" vertical="top" wrapText="1"/>
    </xf>
    <xf numFmtId="0" fontId="6" fillId="0" borderId="4" xfId="0" applyFont="1" applyBorder="1" applyAlignment="1">
      <alignment horizontal="justify" vertical="top" wrapText="1"/>
    </xf>
    <xf numFmtId="0" fontId="8" fillId="0" borderId="6" xfId="1" applyFont="1" applyBorder="1" applyAlignment="1">
      <alignment wrapText="1"/>
    </xf>
    <xf numFmtId="0" fontId="9" fillId="0" borderId="6" xfId="1" applyFont="1" applyBorder="1" applyAlignment="1">
      <alignment wrapText="1"/>
    </xf>
    <xf numFmtId="43" fontId="9" fillId="0" borderId="6" xfId="2" applyFont="1" applyBorder="1" applyAlignment="1">
      <alignment wrapText="1"/>
    </xf>
    <xf numFmtId="0" fontId="8" fillId="0" borderId="7" xfId="1" applyFont="1" applyBorder="1" applyAlignment="1">
      <alignment horizontal="right" wrapText="1"/>
    </xf>
    <xf numFmtId="0" fontId="1" fillId="0" borderId="7" xfId="1" applyBorder="1" applyAlignment="1">
      <alignment horizontal="left"/>
    </xf>
    <xf numFmtId="43" fontId="9" fillId="0" borderId="7" xfId="2" applyFont="1" applyBorder="1" applyAlignment="1">
      <alignment wrapText="1"/>
    </xf>
    <xf numFmtId="0" fontId="7" fillId="0" borderId="8" xfId="1" applyFont="1" applyBorder="1" applyAlignment="1">
      <alignment horizontal="center" wrapText="1"/>
    </xf>
    <xf numFmtId="0" fontId="7" fillId="0" borderId="9" xfId="1" applyFont="1" applyBorder="1" applyAlignment="1">
      <alignment wrapText="1"/>
    </xf>
    <xf numFmtId="0" fontId="8" fillId="0" borderId="10" xfId="1" applyFont="1" applyBorder="1" applyAlignment="1">
      <alignment wrapText="1"/>
    </xf>
    <xf numFmtId="43" fontId="9" fillId="0" borderId="10" xfId="2" applyFont="1" applyBorder="1" applyAlignment="1">
      <alignment wrapText="1"/>
    </xf>
    <xf numFmtId="0" fontId="6" fillId="0" borderId="3" xfId="0" applyFont="1" applyBorder="1" applyAlignment="1">
      <alignment horizontal="justify" vertical="top" wrapText="1"/>
    </xf>
    <xf numFmtId="43" fontId="10" fillId="0" borderId="9" xfId="2" applyFont="1" applyBorder="1" applyAlignment="1">
      <alignment wrapText="1"/>
    </xf>
    <xf numFmtId="0" fontId="9" fillId="0" borderId="7" xfId="1" applyFont="1" applyBorder="1" applyAlignment="1">
      <alignment wrapText="1"/>
    </xf>
    <xf numFmtId="0" fontId="8" fillId="0" borderId="7" xfId="1" applyFont="1" applyBorder="1" applyAlignment="1">
      <alignment wrapText="1"/>
    </xf>
    <xf numFmtId="43" fontId="9" fillId="0" borderId="9" xfId="2" applyFont="1" applyBorder="1" applyAlignment="1">
      <alignment wrapText="1"/>
    </xf>
    <xf numFmtId="0" fontId="9" fillId="0" borderId="10" xfId="1" applyFont="1" applyBorder="1" applyAlignment="1">
      <alignment wrapText="1"/>
    </xf>
    <xf numFmtId="0" fontId="10" fillId="0" borderId="8" xfId="1" applyFont="1" applyBorder="1" applyAlignment="1">
      <alignment horizontal="center" wrapText="1"/>
    </xf>
    <xf numFmtId="0" fontId="10" fillId="0" borderId="9" xfId="1" applyFont="1" applyBorder="1" applyAlignment="1">
      <alignment horizontal="left" wrapText="1"/>
    </xf>
    <xf numFmtId="43" fontId="10" fillId="0" borderId="9" xfId="2" applyFont="1" applyBorder="1" applyAlignment="1">
      <alignment horizontal="center" wrapText="1"/>
    </xf>
    <xf numFmtId="0" fontId="10" fillId="0" borderId="11" xfId="1" applyFont="1" applyBorder="1" applyAlignment="1">
      <alignment horizontal="center" wrapText="1"/>
    </xf>
    <xf numFmtId="0" fontId="10" fillId="0" borderId="11" xfId="1" applyFont="1" applyBorder="1" applyAlignment="1">
      <alignment horizontal="left" wrapText="1"/>
    </xf>
    <xf numFmtId="43" fontId="9" fillId="0" borderId="11" xfId="2" applyFont="1" applyBorder="1" applyAlignment="1">
      <alignment wrapText="1"/>
    </xf>
    <xf numFmtId="0" fontId="1" fillId="0" borderId="12" xfId="1" applyBorder="1"/>
    <xf numFmtId="0" fontId="10" fillId="0" borderId="13" xfId="1" applyFont="1" applyFill="1" applyBorder="1" applyAlignment="1">
      <alignment horizontal="left" wrapText="1"/>
    </xf>
    <xf numFmtId="43" fontId="9" fillId="0" borderId="13" xfId="2" applyFont="1" applyFill="1" applyBorder="1" applyAlignment="1">
      <alignment horizontal="right" wrapText="1"/>
    </xf>
    <xf numFmtId="0" fontId="1" fillId="0" borderId="14" xfId="1" applyBorder="1"/>
    <xf numFmtId="0" fontId="10" fillId="0" borderId="15" xfId="1" applyFont="1" applyFill="1" applyBorder="1" applyAlignment="1">
      <alignment horizontal="left" wrapText="1"/>
    </xf>
    <xf numFmtId="43" fontId="1" fillId="0" borderId="15" xfId="1" applyNumberFormat="1" applyBorder="1" applyAlignment="1">
      <alignment horizontal="right"/>
    </xf>
    <xf numFmtId="0" fontId="3" fillId="0" borderId="0" xfId="0" applyFont="1" applyAlignment="1">
      <alignment horizontal="right"/>
    </xf>
    <xf numFmtId="0" fontId="13" fillId="0" borderId="13" xfId="0" applyFont="1" applyFill="1" applyBorder="1" applyAlignment="1">
      <alignment vertical="center" wrapText="1"/>
    </xf>
    <xf numFmtId="0" fontId="13" fillId="0" borderId="0" xfId="0" applyFont="1" applyFill="1"/>
    <xf numFmtId="0" fontId="12" fillId="0" borderId="0" xfId="0" applyFont="1" applyFill="1"/>
    <xf numFmtId="0" fontId="13" fillId="0" borderId="0" xfId="0" applyFont="1" applyFill="1" applyAlignment="1">
      <alignment horizontal="center"/>
    </xf>
    <xf numFmtId="0" fontId="13" fillId="0" borderId="1" xfId="0" applyFont="1" applyFill="1" applyBorder="1" applyAlignment="1">
      <alignment horizontal="center" vertical="top" wrapText="1"/>
    </xf>
    <xf numFmtId="0" fontId="13" fillId="0" borderId="13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6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vertical="center" wrapText="1"/>
    </xf>
    <xf numFmtId="0" fontId="13" fillId="0" borderId="0" xfId="0" applyFont="1" applyFill="1" applyAlignment="1">
      <alignment horizontal="left"/>
    </xf>
    <xf numFmtId="0" fontId="12" fillId="0" borderId="14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2" fontId="12" fillId="0" borderId="15" xfId="0" applyNumberFormat="1" applyFont="1" applyFill="1" applyBorder="1" applyAlignment="1">
      <alignment vertical="center"/>
    </xf>
    <xf numFmtId="0" fontId="12" fillId="0" borderId="15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vertical="center"/>
    </xf>
    <xf numFmtId="0" fontId="13" fillId="0" borderId="6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vertical="center"/>
    </xf>
    <xf numFmtId="0" fontId="13" fillId="0" borderId="15" xfId="0" applyFont="1" applyFill="1" applyBorder="1" applyAlignment="1">
      <alignment vertical="center"/>
    </xf>
    <xf numFmtId="0" fontId="13" fillId="0" borderId="15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top" wrapText="1"/>
    </xf>
    <xf numFmtId="2" fontId="13" fillId="0" borderId="6" xfId="0" applyNumberFormat="1" applyFont="1" applyFill="1" applyBorder="1" applyAlignment="1">
      <alignment vertical="center" wrapText="1"/>
    </xf>
    <xf numFmtId="2" fontId="12" fillId="0" borderId="15" xfId="0" applyNumberFormat="1" applyFont="1" applyFill="1" applyBorder="1" applyAlignment="1">
      <alignment horizontal="center" vertical="center"/>
    </xf>
    <xf numFmtId="0" fontId="13" fillId="0" borderId="13" xfId="0" applyFont="1" applyBorder="1" applyAlignment="1">
      <alignment vertical="top" wrapText="1"/>
    </xf>
    <xf numFmtId="0" fontId="13" fillId="0" borderId="39" xfId="0" applyFont="1" applyBorder="1" applyAlignment="1">
      <alignment vertical="top" wrapText="1"/>
    </xf>
    <xf numFmtId="0" fontId="13" fillId="0" borderId="40" xfId="0" applyFont="1" applyBorder="1" applyAlignment="1">
      <alignment vertical="top" wrapText="1"/>
    </xf>
    <xf numFmtId="0" fontId="13" fillId="0" borderId="35" xfId="0" applyFont="1" applyBorder="1" applyAlignment="1">
      <alignment vertical="top" wrapText="1"/>
    </xf>
    <xf numFmtId="0" fontId="13" fillId="0" borderId="36" xfId="0" applyFont="1" applyBorder="1" applyAlignment="1">
      <alignment vertical="top" wrapText="1"/>
    </xf>
    <xf numFmtId="0" fontId="12" fillId="0" borderId="15" xfId="0" applyFont="1" applyBorder="1" applyAlignment="1">
      <alignment vertical="top" wrapText="1"/>
    </xf>
    <xf numFmtId="0" fontId="13" fillId="0" borderId="13" xfId="0" applyFont="1" applyBorder="1" applyAlignment="1">
      <alignment vertical="center"/>
    </xf>
    <xf numFmtId="0" fontId="13" fillId="0" borderId="13" xfId="0" applyFont="1" applyBorder="1" applyAlignment="1">
      <alignment horizontal="center" vertical="center" wrapText="1"/>
    </xf>
    <xf numFmtId="0" fontId="12" fillId="0" borderId="15" xfId="0" applyFont="1" applyBorder="1" applyAlignment="1">
      <alignment vertical="center" wrapText="1"/>
    </xf>
    <xf numFmtId="0" fontId="13" fillId="0" borderId="10" xfId="0" applyFont="1" applyBorder="1" applyAlignment="1">
      <alignment vertical="center"/>
    </xf>
    <xf numFmtId="2" fontId="13" fillId="0" borderId="1" xfId="0" applyNumberFormat="1" applyFont="1" applyFill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vertical="top" wrapText="1"/>
    </xf>
    <xf numFmtId="2" fontId="12" fillId="0" borderId="1" xfId="0" applyNumberFormat="1" applyFont="1" applyFill="1" applyBorder="1" applyAlignment="1">
      <alignment horizontal="left" vertical="top" wrapText="1"/>
    </xf>
    <xf numFmtId="1" fontId="12" fillId="0" borderId="1" xfId="0" applyNumberFormat="1" applyFont="1" applyFill="1" applyBorder="1" applyAlignment="1">
      <alignment horizontal="center" vertical="top" wrapText="1"/>
    </xf>
    <xf numFmtId="1" fontId="12" fillId="0" borderId="1" xfId="0" quotePrefix="1" applyNumberFormat="1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top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top" wrapText="1"/>
    </xf>
    <xf numFmtId="0" fontId="13" fillId="0" borderId="11" xfId="0" applyFont="1" applyFill="1" applyBorder="1" applyAlignment="1">
      <alignment horizontal="center" vertical="center" wrapText="1"/>
    </xf>
    <xf numFmtId="2" fontId="12" fillId="0" borderId="15" xfId="0" applyNumberFormat="1" applyFont="1" applyBorder="1" applyAlignment="1">
      <alignment horizontal="center" vertical="center" wrapText="1"/>
    </xf>
    <xf numFmtId="2" fontId="13" fillId="0" borderId="10" xfId="0" applyNumberFormat="1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/>
    </xf>
    <xf numFmtId="2" fontId="13" fillId="0" borderId="6" xfId="0" applyNumberFormat="1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top" wrapText="1"/>
    </xf>
    <xf numFmtId="2" fontId="13" fillId="0" borderId="6" xfId="0" applyNumberFormat="1" applyFont="1" applyFill="1" applyBorder="1" applyAlignment="1">
      <alignment horizontal="center" vertical="center"/>
    </xf>
    <xf numFmtId="0" fontId="14" fillId="0" borderId="6" xfId="0" applyFont="1" applyBorder="1" applyAlignment="1">
      <alignment vertical="top" wrapText="1"/>
    </xf>
    <xf numFmtId="2" fontId="13" fillId="0" borderId="13" xfId="0" applyNumberFormat="1" applyFont="1" applyFill="1" applyBorder="1" applyAlignment="1">
      <alignment horizontal="center" vertical="center" wrapText="1"/>
    </xf>
    <xf numFmtId="2" fontId="13" fillId="0" borderId="13" xfId="0" applyNumberFormat="1" applyFont="1" applyFill="1" applyBorder="1" applyAlignment="1">
      <alignment horizontal="center" vertical="center"/>
    </xf>
    <xf numFmtId="2" fontId="12" fillId="0" borderId="15" xfId="0" applyNumberFormat="1" applyFont="1" applyBorder="1" applyAlignment="1">
      <alignment horizontal="center" vertical="top" wrapText="1"/>
    </xf>
    <xf numFmtId="2" fontId="13" fillId="0" borderId="6" xfId="0" applyNumberFormat="1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vertical="top" wrapText="1"/>
    </xf>
    <xf numFmtId="0" fontId="13" fillId="0" borderId="13" xfId="0" applyFont="1" applyFill="1" applyBorder="1" applyAlignment="1">
      <alignment vertical="top" wrapText="1"/>
    </xf>
    <xf numFmtId="2" fontId="13" fillId="0" borderId="13" xfId="0" applyNumberFormat="1" applyFont="1" applyFill="1" applyBorder="1" applyAlignment="1">
      <alignment horizontal="center" vertical="top" wrapText="1"/>
    </xf>
    <xf numFmtId="0" fontId="12" fillId="0" borderId="15" xfId="0" applyFont="1" applyFill="1" applyBorder="1" applyAlignment="1">
      <alignment horizontal="right" vertical="center" wrapText="1"/>
    </xf>
    <xf numFmtId="0" fontId="13" fillId="0" borderId="10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horizontal="right" vertical="center"/>
    </xf>
    <xf numFmtId="0" fontId="13" fillId="0" borderId="10" xfId="0" applyFont="1" applyFill="1" applyBorder="1" applyAlignment="1">
      <alignment vertical="center"/>
    </xf>
    <xf numFmtId="0" fontId="12" fillId="0" borderId="10" xfId="0" applyFont="1" applyFill="1" applyBorder="1" applyAlignment="1">
      <alignment vertical="center" wrapText="1"/>
    </xf>
    <xf numFmtId="2" fontId="13" fillId="0" borderId="10" xfId="0" applyNumberFormat="1" applyFont="1" applyFill="1" applyBorder="1" applyAlignment="1">
      <alignment horizontal="right" vertical="center"/>
    </xf>
    <xf numFmtId="0" fontId="13" fillId="0" borderId="10" xfId="0" applyFont="1" applyFill="1" applyBorder="1" applyAlignment="1">
      <alignment vertical="top" wrapText="1"/>
    </xf>
    <xf numFmtId="0" fontId="13" fillId="0" borderId="6" xfId="0" applyFont="1" applyFill="1" applyBorder="1" applyAlignment="1">
      <alignment horizontal="right" vertical="center"/>
    </xf>
    <xf numFmtId="0" fontId="13" fillId="0" borderId="13" xfId="0" applyFont="1" applyFill="1" applyBorder="1" applyAlignment="1">
      <alignment horizontal="right" vertical="center"/>
    </xf>
    <xf numFmtId="2" fontId="12" fillId="0" borderId="15" xfId="0" applyNumberFormat="1" applyFont="1" applyFill="1" applyBorder="1" applyAlignment="1">
      <alignment horizontal="right" vertical="center" wrapText="1"/>
    </xf>
    <xf numFmtId="2" fontId="13" fillId="0" borderId="10" xfId="0" applyNumberFormat="1" applyFont="1" applyFill="1" applyBorder="1" applyAlignment="1">
      <alignment horizontal="right" vertical="center" wrapText="1"/>
    </xf>
    <xf numFmtId="2" fontId="13" fillId="0" borderId="11" xfId="0" applyNumberFormat="1" applyFont="1" applyFill="1" applyBorder="1" applyAlignment="1">
      <alignment horizontal="center" vertical="center" wrapText="1"/>
    </xf>
    <xf numFmtId="2" fontId="13" fillId="0" borderId="6" xfId="0" applyNumberFormat="1" applyFont="1" applyFill="1" applyBorder="1" applyAlignment="1">
      <alignment horizontal="right" vertical="center" wrapText="1"/>
    </xf>
    <xf numFmtId="0" fontId="13" fillId="0" borderId="45" xfId="0" applyFont="1" applyFill="1" applyBorder="1" applyAlignment="1">
      <alignment horizontal="center" vertical="center" wrapText="1"/>
    </xf>
    <xf numFmtId="0" fontId="13" fillId="0" borderId="44" xfId="0" applyFont="1" applyFill="1" applyBorder="1" applyAlignment="1">
      <alignment horizontal="center" vertical="center" wrapText="1"/>
    </xf>
    <xf numFmtId="0" fontId="13" fillId="0" borderId="46" xfId="0" applyFont="1" applyFill="1" applyBorder="1" applyAlignment="1">
      <alignment horizontal="center" vertical="center" wrapText="1"/>
    </xf>
    <xf numFmtId="2" fontId="12" fillId="0" borderId="15" xfId="0" applyNumberFormat="1" applyFont="1" applyFill="1" applyBorder="1" applyAlignment="1">
      <alignment horizontal="right" vertical="center"/>
    </xf>
    <xf numFmtId="2" fontId="13" fillId="0" borderId="6" xfId="0" applyNumberFormat="1" applyFont="1" applyFill="1" applyBorder="1" applyAlignment="1">
      <alignment horizontal="right" vertical="center"/>
    </xf>
    <xf numFmtId="2" fontId="13" fillId="0" borderId="13" xfId="0" applyNumberFormat="1" applyFont="1" applyFill="1" applyBorder="1" applyAlignment="1">
      <alignment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vertical="center"/>
    </xf>
    <xf numFmtId="2" fontId="12" fillId="0" borderId="30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vertical="center"/>
    </xf>
    <xf numFmtId="2" fontId="13" fillId="0" borderId="7" xfId="0" applyNumberFormat="1" applyFont="1" applyFill="1" applyBorder="1" applyAlignment="1">
      <alignment horizontal="right" vertical="center"/>
    </xf>
    <xf numFmtId="0" fontId="13" fillId="0" borderId="11" xfId="0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13" fillId="0" borderId="33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13" fillId="0" borderId="34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 wrapText="1"/>
    </xf>
    <xf numFmtId="0" fontId="13" fillId="0" borderId="38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30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2" fontId="13" fillId="0" borderId="22" xfId="0" applyNumberFormat="1" applyFont="1" applyFill="1" applyBorder="1" applyAlignment="1">
      <alignment horizontal="center" vertical="center" wrapText="1"/>
    </xf>
    <xf numFmtId="2" fontId="13" fillId="0" borderId="22" xfId="0" applyNumberFormat="1" applyFont="1" applyBorder="1" applyAlignment="1">
      <alignment horizontal="center" vertical="center" wrapText="1"/>
    </xf>
    <xf numFmtId="2" fontId="13" fillId="0" borderId="11" xfId="0" applyNumberFormat="1" applyFont="1" applyBorder="1" applyAlignment="1">
      <alignment horizontal="center" vertical="center" wrapText="1"/>
    </xf>
    <xf numFmtId="2" fontId="13" fillId="0" borderId="30" xfId="0" applyNumberFormat="1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2" fontId="13" fillId="0" borderId="11" xfId="0" applyNumberFormat="1" applyFont="1" applyFill="1" applyBorder="1" applyAlignment="1">
      <alignment horizontal="center" vertical="center" wrapText="1"/>
    </xf>
    <xf numFmtId="2" fontId="13" fillId="0" borderId="30" xfId="0" applyNumberFormat="1" applyFont="1" applyFill="1" applyBorder="1" applyAlignment="1">
      <alignment horizontal="center" vertical="center" wrapText="1"/>
    </xf>
    <xf numFmtId="0" fontId="13" fillId="0" borderId="27" xfId="0" applyFont="1" applyBorder="1" applyAlignment="1">
      <alignment horizontal="left" vertical="top" wrapText="1"/>
    </xf>
    <xf numFmtId="0" fontId="13" fillId="0" borderId="25" xfId="0" applyFont="1" applyBorder="1" applyAlignment="1">
      <alignment horizontal="left" vertical="top" wrapText="1"/>
    </xf>
    <xf numFmtId="0" fontId="13" fillId="0" borderId="41" xfId="0" applyFont="1" applyBorder="1" applyAlignment="1">
      <alignment horizontal="left" vertical="top" wrapText="1"/>
    </xf>
    <xf numFmtId="0" fontId="5" fillId="0" borderId="37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2" fontId="13" fillId="0" borderId="27" xfId="0" applyNumberFormat="1" applyFont="1" applyBorder="1" applyAlignment="1">
      <alignment horizontal="center" vertical="center" wrapText="1"/>
    </xf>
    <xf numFmtId="2" fontId="13" fillId="0" borderId="25" xfId="0" applyNumberFormat="1" applyFont="1" applyBorder="1" applyAlignment="1">
      <alignment horizontal="center" vertical="center" wrapText="1"/>
    </xf>
    <xf numFmtId="2" fontId="13" fillId="0" borderId="41" xfId="0" applyNumberFormat="1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top" wrapText="1"/>
    </xf>
    <xf numFmtId="0" fontId="12" fillId="0" borderId="31" xfId="0" applyFont="1" applyFill="1" applyBorder="1" applyAlignment="1">
      <alignment horizontal="left"/>
    </xf>
    <xf numFmtId="0" fontId="12" fillId="0" borderId="32" xfId="0" applyFont="1" applyFill="1" applyBorder="1" applyAlignment="1">
      <alignment horizontal="left"/>
    </xf>
    <xf numFmtId="0" fontId="12" fillId="0" borderId="4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center" vertical="top" wrapText="1"/>
    </xf>
    <xf numFmtId="0" fontId="12" fillId="0" borderId="42" xfId="0" applyFont="1" applyFill="1" applyBorder="1" applyAlignment="1">
      <alignment horizontal="center" vertical="top" wrapText="1"/>
    </xf>
    <xf numFmtId="0" fontId="12" fillId="0" borderId="43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top" wrapText="1"/>
    </xf>
    <xf numFmtId="2" fontId="12" fillId="0" borderId="42" xfId="0" applyNumberFormat="1" applyFont="1" applyFill="1" applyBorder="1" applyAlignment="1">
      <alignment horizontal="center" vertical="top" wrapText="1"/>
    </xf>
    <xf numFmtId="2" fontId="12" fillId="0" borderId="43" xfId="0" applyNumberFormat="1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4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2" fontId="13" fillId="0" borderId="7" xfId="0" applyNumberFormat="1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left" vertical="center" wrapText="1"/>
    </xf>
    <xf numFmtId="0" fontId="13" fillId="0" borderId="25" xfId="0" applyFont="1" applyFill="1" applyBorder="1" applyAlignment="1">
      <alignment horizontal="left" vertical="center" wrapText="1"/>
    </xf>
    <xf numFmtId="1" fontId="13" fillId="0" borderId="22" xfId="0" applyNumberFormat="1" applyFont="1" applyFill="1" applyBorder="1" applyAlignment="1">
      <alignment horizontal="center" vertical="center" wrapText="1"/>
    </xf>
    <xf numFmtId="1" fontId="13" fillId="0" borderId="11" xfId="0" applyNumberFormat="1" applyFont="1" applyFill="1" applyBorder="1" applyAlignment="1">
      <alignment horizontal="center" vertical="center" wrapText="1"/>
    </xf>
    <xf numFmtId="1" fontId="13" fillId="0" borderId="30" xfId="0" applyNumberFormat="1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left" vertical="center" wrapText="1"/>
    </xf>
    <xf numFmtId="0" fontId="13" fillId="0" borderId="18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left" vertical="top" wrapText="1"/>
    </xf>
    <xf numFmtId="0" fontId="13" fillId="0" borderId="11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2" fontId="13" fillId="0" borderId="10" xfId="0" applyNumberFormat="1" applyFont="1" applyFill="1" applyBorder="1" applyAlignment="1">
      <alignment horizontal="right" vertical="top" wrapText="1"/>
    </xf>
    <xf numFmtId="2" fontId="13" fillId="0" borderId="11" xfId="0" applyNumberFormat="1" applyFont="1" applyFill="1" applyBorder="1" applyAlignment="1">
      <alignment horizontal="right" vertical="top" wrapText="1"/>
    </xf>
    <xf numFmtId="2" fontId="13" fillId="0" borderId="7" xfId="0" applyNumberFormat="1" applyFont="1" applyFill="1" applyBorder="1" applyAlignment="1">
      <alignment horizontal="right" vertical="top" wrapText="1"/>
    </xf>
    <xf numFmtId="0" fontId="12" fillId="0" borderId="0" xfId="0" applyFont="1" applyFill="1" applyAlignment="1">
      <alignment horizontal="right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2" fontId="12" fillId="0" borderId="42" xfId="0" applyNumberFormat="1" applyFont="1" applyFill="1" applyBorder="1" applyAlignment="1">
      <alignment vertical="top" wrapText="1"/>
    </xf>
    <xf numFmtId="2" fontId="12" fillId="0" borderId="43" xfId="0" applyNumberFormat="1" applyFont="1" applyFill="1" applyBorder="1" applyAlignment="1">
      <alignment vertical="top" wrapText="1"/>
    </xf>
    <xf numFmtId="2" fontId="12" fillId="0" borderId="42" xfId="0" applyNumberFormat="1" applyFont="1" applyFill="1" applyBorder="1" applyAlignment="1">
      <alignment horizontal="left" vertical="top" wrapText="1"/>
    </xf>
    <xf numFmtId="2" fontId="12" fillId="0" borderId="43" xfId="0" applyNumberFormat="1" applyFont="1" applyFill="1" applyBorder="1" applyAlignment="1">
      <alignment horizontal="left" vertical="top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3">
    <cellStyle name="Comma 8 3" xfId="2"/>
    <cellStyle name="Normal" xfId="0" builtinId="0"/>
    <cellStyle name="Normal 10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64"/>
  <sheetViews>
    <sheetView tabSelected="1" topLeftCell="A22" zoomScaleNormal="100" workbookViewId="0">
      <pane xSplit="1" topLeftCell="G1" activePane="topRight" state="frozen"/>
      <selection pane="topRight" activeCell="I27" sqref="A27:XFD27"/>
    </sheetView>
  </sheetViews>
  <sheetFormatPr defaultColWidth="8.85546875" defaultRowHeight="12.75"/>
  <cols>
    <col min="1" max="1" width="10.28515625" style="36" customWidth="1"/>
    <col min="2" max="2" width="10.5703125" style="35" customWidth="1"/>
    <col min="3" max="3" width="13.28515625" style="35" customWidth="1"/>
    <col min="4" max="4" width="14.42578125" style="37" customWidth="1"/>
    <col min="5" max="8" width="11.85546875" style="37" customWidth="1"/>
    <col min="9" max="9" width="11.5703125" style="35" customWidth="1"/>
    <col min="10" max="10" width="11.42578125" style="35" customWidth="1"/>
    <col min="11" max="11" width="13.28515625" style="35" customWidth="1"/>
    <col min="12" max="12" width="12.85546875" style="37" customWidth="1"/>
    <col min="13" max="13" width="13.140625" style="35" customWidth="1"/>
    <col min="14" max="14" width="10.42578125" style="35" customWidth="1"/>
    <col min="15" max="15" width="10.7109375" style="35" customWidth="1"/>
    <col min="16" max="16" width="12.5703125" style="37" customWidth="1"/>
    <col min="17" max="17" width="15" style="37" customWidth="1"/>
    <col min="18" max="18" width="11.28515625" style="37" customWidth="1"/>
    <col min="19" max="19" width="9.7109375" style="37" customWidth="1"/>
    <col min="20" max="20" width="12.85546875" style="37" customWidth="1"/>
    <col min="21" max="21" width="23.28515625" style="44" customWidth="1"/>
    <col min="22" max="16384" width="8.85546875" style="35"/>
  </cols>
  <sheetData>
    <row r="1" spans="1:21">
      <c r="A1" s="219" t="s">
        <v>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</row>
    <row r="2" spans="1:21">
      <c r="A2" s="220" t="s">
        <v>118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</row>
    <row r="3" spans="1:21">
      <c r="A3" s="220" t="s">
        <v>97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</row>
    <row r="4" spans="1:21">
      <c r="A4" s="220" t="s">
        <v>98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</row>
    <row r="5" spans="1:21" ht="13.5" thickBot="1">
      <c r="A5" s="221" t="s">
        <v>16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</row>
    <row r="6" spans="1:21" s="37" customFormat="1" ht="39.6" customHeight="1" thickBot="1">
      <c r="A6" s="187" t="s">
        <v>1</v>
      </c>
      <c r="B6" s="187" t="s">
        <v>70</v>
      </c>
      <c r="C6" s="187"/>
      <c r="D6" s="187" t="s">
        <v>2</v>
      </c>
      <c r="E6" s="187" t="s">
        <v>3</v>
      </c>
      <c r="F6" s="188" t="s">
        <v>107</v>
      </c>
      <c r="G6" s="187" t="s">
        <v>108</v>
      </c>
      <c r="H6" s="187" t="s">
        <v>109</v>
      </c>
      <c r="I6" s="187" t="s">
        <v>4</v>
      </c>
      <c r="J6" s="187"/>
      <c r="K6" s="187"/>
      <c r="L6" s="187"/>
      <c r="M6" s="187"/>
      <c r="N6" s="187"/>
      <c r="O6" s="188" t="s">
        <v>113</v>
      </c>
      <c r="P6" s="191" t="s">
        <v>139</v>
      </c>
      <c r="Q6" s="191" t="s">
        <v>106</v>
      </c>
      <c r="R6" s="191" t="s">
        <v>93</v>
      </c>
      <c r="S6" s="191" t="s">
        <v>15</v>
      </c>
      <c r="T6" s="222" t="s">
        <v>94</v>
      </c>
      <c r="U6" s="224" t="s">
        <v>5</v>
      </c>
    </row>
    <row r="7" spans="1:21" s="37" customFormat="1" ht="52.9" customHeight="1" thickBot="1">
      <c r="A7" s="187"/>
      <c r="B7" s="187"/>
      <c r="C7" s="187"/>
      <c r="D7" s="187"/>
      <c r="E7" s="187"/>
      <c r="F7" s="189"/>
      <c r="G7" s="187"/>
      <c r="H7" s="187"/>
      <c r="I7" s="187" t="s">
        <v>71</v>
      </c>
      <c r="J7" s="187"/>
      <c r="K7" s="187" t="s">
        <v>6</v>
      </c>
      <c r="L7" s="187"/>
      <c r="M7" s="187" t="s">
        <v>7</v>
      </c>
      <c r="N7" s="187"/>
      <c r="O7" s="189"/>
      <c r="P7" s="192"/>
      <c r="Q7" s="192"/>
      <c r="R7" s="192"/>
      <c r="S7" s="192"/>
      <c r="T7" s="223"/>
      <c r="U7" s="225"/>
    </row>
    <row r="8" spans="1:21" ht="45.6" customHeight="1" thickBot="1">
      <c r="A8" s="56"/>
      <c r="B8" s="79" t="s">
        <v>91</v>
      </c>
      <c r="C8" s="79" t="s">
        <v>96</v>
      </c>
      <c r="D8" s="38"/>
      <c r="E8" s="38"/>
      <c r="F8" s="74" t="s">
        <v>110</v>
      </c>
      <c r="G8" s="74"/>
      <c r="H8" s="74"/>
      <c r="I8" s="79" t="s">
        <v>8</v>
      </c>
      <c r="J8" s="79" t="s">
        <v>95</v>
      </c>
      <c r="K8" s="79" t="s">
        <v>8</v>
      </c>
      <c r="L8" s="79" t="s">
        <v>84</v>
      </c>
      <c r="M8" s="79" t="s">
        <v>8</v>
      </c>
      <c r="N8" s="56" t="s">
        <v>9</v>
      </c>
      <c r="O8" s="75" t="s">
        <v>114</v>
      </c>
      <c r="P8" s="69"/>
      <c r="Q8" s="69"/>
      <c r="R8" s="69"/>
      <c r="S8" s="70"/>
      <c r="T8" s="70"/>
      <c r="U8" s="71"/>
    </row>
    <row r="9" spans="1:21" ht="26.25" thickBot="1">
      <c r="A9" s="79">
        <v>1</v>
      </c>
      <c r="B9" s="79">
        <v>2</v>
      </c>
      <c r="C9" s="79">
        <v>3</v>
      </c>
      <c r="D9" s="79">
        <v>4</v>
      </c>
      <c r="E9" s="79">
        <v>5</v>
      </c>
      <c r="F9" s="81">
        <v>6</v>
      </c>
      <c r="G9" s="81" t="s">
        <v>111</v>
      </c>
      <c r="H9" s="81" t="s">
        <v>112</v>
      </c>
      <c r="I9" s="182">
        <v>9</v>
      </c>
      <c r="J9" s="183"/>
      <c r="K9" s="182">
        <v>10</v>
      </c>
      <c r="L9" s="183"/>
      <c r="M9" s="182">
        <v>11</v>
      </c>
      <c r="N9" s="183"/>
      <c r="O9" s="82" t="s">
        <v>115</v>
      </c>
      <c r="P9" s="72">
        <v>13</v>
      </c>
      <c r="Q9" s="73" t="s">
        <v>116</v>
      </c>
      <c r="R9" s="72">
        <v>15</v>
      </c>
      <c r="S9" s="72" t="s">
        <v>117</v>
      </c>
      <c r="T9" s="72">
        <v>17</v>
      </c>
      <c r="U9" s="72">
        <v>18</v>
      </c>
    </row>
    <row r="10" spans="1:21" ht="38.25">
      <c r="A10" s="128" t="s">
        <v>10</v>
      </c>
      <c r="B10" s="137">
        <v>198</v>
      </c>
      <c r="C10" s="149">
        <f>J15-B10</f>
        <v>22.927493699999985</v>
      </c>
      <c r="D10" s="137">
        <v>567</v>
      </c>
      <c r="E10" s="137" t="s">
        <v>72</v>
      </c>
      <c r="F10" s="137">
        <v>33.99</v>
      </c>
      <c r="G10" s="149">
        <f>D10*(1-F10%)</f>
        <v>374.27669999999995</v>
      </c>
      <c r="H10" s="137"/>
      <c r="I10" s="46" t="s">
        <v>75</v>
      </c>
      <c r="J10" s="57">
        <f>140820.6/10^5</f>
        <v>1.4082060000000001</v>
      </c>
      <c r="K10" s="46" t="s">
        <v>83</v>
      </c>
      <c r="L10" s="57">
        <f>31200163.8766667/10^5</f>
        <v>312.00163876666699</v>
      </c>
      <c r="M10" s="137"/>
      <c r="N10" s="149"/>
      <c r="O10" s="149">
        <f>N15+L15</f>
        <v>330.52277026666695</v>
      </c>
      <c r="P10" s="208">
        <v>0</v>
      </c>
      <c r="Q10" s="149">
        <f>B10+C10+G10-J15-L15-P10</f>
        <v>43.753929733332939</v>
      </c>
      <c r="R10" s="149">
        <f>47136444.79/10^5</f>
        <v>471.36444790000002</v>
      </c>
      <c r="S10" s="149">
        <f>J15+O10+P10+R10</f>
        <v>1022.814711866667</v>
      </c>
      <c r="T10" s="149">
        <f>55829725.4266666/10^5</f>
        <v>558.29725426666607</v>
      </c>
      <c r="U10" s="211" t="s">
        <v>138</v>
      </c>
    </row>
    <row r="11" spans="1:21" ht="14.45" customHeight="1">
      <c r="A11" s="129"/>
      <c r="B11" s="138"/>
      <c r="C11" s="138"/>
      <c r="D11" s="138"/>
      <c r="E11" s="138"/>
      <c r="F11" s="138"/>
      <c r="G11" s="156"/>
      <c r="H11" s="138"/>
      <c r="I11" s="46" t="s">
        <v>76</v>
      </c>
      <c r="J11" s="57">
        <f>12137542.37/10^5</f>
        <v>121.37542369999998</v>
      </c>
      <c r="K11" s="46" t="s">
        <v>102</v>
      </c>
      <c r="L11" s="57">
        <f>240353.15/10^5</f>
        <v>2.4035315000000002</v>
      </c>
      <c r="M11" s="138"/>
      <c r="N11" s="138"/>
      <c r="O11" s="138"/>
      <c r="P11" s="209"/>
      <c r="Q11" s="138"/>
      <c r="R11" s="156"/>
      <c r="S11" s="138"/>
      <c r="T11" s="156"/>
      <c r="U11" s="212"/>
    </row>
    <row r="12" spans="1:21" ht="14.45" customHeight="1">
      <c r="A12" s="129"/>
      <c r="B12" s="138"/>
      <c r="C12" s="138"/>
      <c r="D12" s="138"/>
      <c r="E12" s="138"/>
      <c r="F12" s="138"/>
      <c r="G12" s="156"/>
      <c r="H12" s="138"/>
      <c r="I12" s="46" t="s">
        <v>77</v>
      </c>
      <c r="J12" s="57">
        <f>1312480/10^5</f>
        <v>13.1248</v>
      </c>
      <c r="K12" s="213" t="s">
        <v>137</v>
      </c>
      <c r="L12" s="216">
        <f>1611760/10^5</f>
        <v>16.117599999999999</v>
      </c>
      <c r="M12" s="138"/>
      <c r="N12" s="138"/>
      <c r="O12" s="138"/>
      <c r="P12" s="209"/>
      <c r="Q12" s="138"/>
      <c r="R12" s="156"/>
      <c r="S12" s="138"/>
      <c r="T12" s="156"/>
      <c r="U12" s="212"/>
    </row>
    <row r="13" spans="1:21" ht="14.45" customHeight="1">
      <c r="A13" s="129"/>
      <c r="B13" s="138"/>
      <c r="C13" s="138"/>
      <c r="D13" s="138"/>
      <c r="E13" s="138"/>
      <c r="F13" s="138"/>
      <c r="G13" s="156"/>
      <c r="H13" s="138"/>
      <c r="I13" s="46" t="s">
        <v>78</v>
      </c>
      <c r="J13" s="57">
        <f>6168076/10^5</f>
        <v>61.680759999999999</v>
      </c>
      <c r="K13" s="214"/>
      <c r="L13" s="217"/>
      <c r="M13" s="138"/>
      <c r="N13" s="138"/>
      <c r="O13" s="138"/>
      <c r="P13" s="209"/>
      <c r="Q13" s="138"/>
      <c r="R13" s="156"/>
      <c r="S13" s="138"/>
      <c r="T13" s="156"/>
      <c r="U13" s="212"/>
    </row>
    <row r="14" spans="1:21" ht="38.25">
      <c r="A14" s="129"/>
      <c r="B14" s="138"/>
      <c r="C14" s="138"/>
      <c r="D14" s="138"/>
      <c r="E14" s="138"/>
      <c r="F14" s="138"/>
      <c r="G14" s="156"/>
      <c r="H14" s="138"/>
      <c r="I14" s="46" t="s">
        <v>92</v>
      </c>
      <c r="J14" s="57">
        <f>2333830.4/10^5</f>
        <v>23.338304000000001</v>
      </c>
      <c r="K14" s="215"/>
      <c r="L14" s="218"/>
      <c r="M14" s="198"/>
      <c r="N14" s="198"/>
      <c r="O14" s="138"/>
      <c r="P14" s="209"/>
      <c r="Q14" s="138"/>
      <c r="R14" s="156"/>
      <c r="S14" s="138"/>
      <c r="T14" s="156"/>
      <c r="U14" s="212"/>
    </row>
    <row r="15" spans="1:21" ht="15" customHeight="1" thickBot="1">
      <c r="A15" s="130"/>
      <c r="B15" s="139"/>
      <c r="C15" s="139"/>
      <c r="D15" s="139"/>
      <c r="E15" s="139"/>
      <c r="F15" s="139"/>
      <c r="G15" s="157"/>
      <c r="H15" s="139"/>
      <c r="I15" s="43" t="s">
        <v>74</v>
      </c>
      <c r="J15" s="48">
        <f>SUM(J10:J14)</f>
        <v>220.92749369999999</v>
      </c>
      <c r="K15" s="43" t="s">
        <v>74</v>
      </c>
      <c r="L15" s="115">
        <f>SUM(L10:L14)</f>
        <v>330.52277026666695</v>
      </c>
      <c r="M15" s="49">
        <v>0</v>
      </c>
      <c r="N15" s="49">
        <v>0</v>
      </c>
      <c r="O15" s="139"/>
      <c r="P15" s="210"/>
      <c r="Q15" s="139"/>
      <c r="R15" s="157"/>
      <c r="S15" s="139">
        <v>1027.7819999999999</v>
      </c>
      <c r="T15" s="157">
        <v>558.29</v>
      </c>
      <c r="U15" s="50"/>
    </row>
    <row r="16" spans="1:21" ht="13.5" thickBot="1">
      <c r="A16" s="193"/>
      <c r="B16" s="194"/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6"/>
    </row>
    <row r="17" spans="1:21" ht="19.5" customHeight="1">
      <c r="A17" s="128" t="s">
        <v>11</v>
      </c>
      <c r="B17" s="149">
        <v>4</v>
      </c>
      <c r="C17" s="149">
        <v>0.42</v>
      </c>
      <c r="D17" s="137">
        <v>630</v>
      </c>
      <c r="E17" s="131" t="s">
        <v>72</v>
      </c>
      <c r="F17" s="149">
        <v>33.217500000000001</v>
      </c>
      <c r="G17" s="149">
        <f>D17*(1-F17%)</f>
        <v>420.72975000000002</v>
      </c>
      <c r="H17" s="137"/>
      <c r="I17" s="34" t="s">
        <v>78</v>
      </c>
      <c r="J17" s="117">
        <f>442278/10^5</f>
        <v>4.4227800000000004</v>
      </c>
      <c r="K17" s="51" t="s">
        <v>80</v>
      </c>
      <c r="L17" s="117">
        <v>955.2</v>
      </c>
      <c r="M17" s="77"/>
      <c r="N17" s="77"/>
      <c r="O17" s="149">
        <f>N21+L21</f>
        <v>983.65309500000001</v>
      </c>
      <c r="P17" s="137">
        <v>0</v>
      </c>
      <c r="Q17" s="149">
        <f>B17+C17+G17-J21-L21-P17</f>
        <v>-562.92612499999996</v>
      </c>
      <c r="R17" s="137">
        <v>718.78</v>
      </c>
      <c r="S17" s="149">
        <f>J21+O17+P17+R17</f>
        <v>1706.855875</v>
      </c>
      <c r="T17" s="137">
        <v>1477.06</v>
      </c>
      <c r="U17" s="206" t="s">
        <v>136</v>
      </c>
    </row>
    <row r="18" spans="1:21" ht="38.25">
      <c r="A18" s="129"/>
      <c r="B18" s="156"/>
      <c r="C18" s="156"/>
      <c r="D18" s="138"/>
      <c r="E18" s="133"/>
      <c r="F18" s="156"/>
      <c r="G18" s="156"/>
      <c r="H18" s="138"/>
      <c r="I18" s="46"/>
      <c r="J18" s="57"/>
      <c r="K18" s="46" t="s">
        <v>135</v>
      </c>
      <c r="L18" s="57">
        <f>2573627/10^5</f>
        <v>25.736270000000001</v>
      </c>
      <c r="M18" s="76"/>
      <c r="N18" s="110"/>
      <c r="O18" s="156"/>
      <c r="P18" s="138"/>
      <c r="Q18" s="156"/>
      <c r="R18" s="138"/>
      <c r="S18" s="138"/>
      <c r="T18" s="138"/>
      <c r="U18" s="207"/>
    </row>
    <row r="19" spans="1:21" ht="19.5" customHeight="1">
      <c r="A19" s="129"/>
      <c r="B19" s="156"/>
      <c r="C19" s="156"/>
      <c r="D19" s="138"/>
      <c r="E19" s="133"/>
      <c r="F19" s="156"/>
      <c r="G19" s="156"/>
      <c r="H19" s="138"/>
      <c r="I19" s="46"/>
      <c r="J19" s="57"/>
      <c r="K19" s="51" t="s">
        <v>102</v>
      </c>
      <c r="L19" s="57">
        <f>271682.5/10^5</f>
        <v>2.716825</v>
      </c>
      <c r="M19" s="76"/>
      <c r="N19" s="76"/>
      <c r="O19" s="156"/>
      <c r="P19" s="138"/>
      <c r="Q19" s="156"/>
      <c r="R19" s="138"/>
      <c r="S19" s="138"/>
      <c r="T19" s="138"/>
      <c r="U19" s="207"/>
    </row>
    <row r="20" spans="1:21" ht="19.5" customHeight="1">
      <c r="A20" s="129"/>
      <c r="B20" s="156"/>
      <c r="C20" s="156"/>
      <c r="D20" s="138"/>
      <c r="E20" s="133"/>
      <c r="F20" s="156"/>
      <c r="G20" s="156"/>
      <c r="H20" s="138"/>
      <c r="I20" s="46"/>
      <c r="J20" s="57"/>
      <c r="K20" s="51"/>
      <c r="L20" s="57"/>
      <c r="M20" s="76"/>
      <c r="N20" s="76"/>
      <c r="O20" s="156"/>
      <c r="P20" s="138"/>
      <c r="Q20" s="156"/>
      <c r="R20" s="138"/>
      <c r="S20" s="138"/>
      <c r="T20" s="138"/>
      <c r="U20" s="207"/>
    </row>
    <row r="21" spans="1:21" ht="18.600000000000001" customHeight="1" thickBot="1">
      <c r="A21" s="130"/>
      <c r="B21" s="157"/>
      <c r="C21" s="157"/>
      <c r="D21" s="139"/>
      <c r="E21" s="135"/>
      <c r="F21" s="157"/>
      <c r="G21" s="157"/>
      <c r="H21" s="139"/>
      <c r="I21" s="45" t="s">
        <v>74</v>
      </c>
      <c r="J21" s="48">
        <f>SUM(J17:J20)</f>
        <v>4.4227800000000004</v>
      </c>
      <c r="K21" s="53" t="s">
        <v>74</v>
      </c>
      <c r="L21" s="48">
        <f>SUM(L17:L20)</f>
        <v>983.65309500000001</v>
      </c>
      <c r="M21" s="43" t="s">
        <v>74</v>
      </c>
      <c r="N21" s="58">
        <v>0</v>
      </c>
      <c r="O21" s="139"/>
      <c r="P21" s="139"/>
      <c r="Q21" s="157"/>
      <c r="R21" s="139"/>
      <c r="S21" s="139">
        <v>1707.38</v>
      </c>
      <c r="T21" s="139">
        <v>1477.06</v>
      </c>
      <c r="U21" s="207"/>
    </row>
    <row r="22" spans="1:21" ht="15" customHeight="1" thickBot="1">
      <c r="A22" s="203"/>
      <c r="B22" s="204"/>
      <c r="C22" s="204"/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5"/>
    </row>
    <row r="23" spans="1:21" s="40" customFormat="1">
      <c r="A23" s="129" t="s">
        <v>12</v>
      </c>
      <c r="B23" s="138">
        <v>0</v>
      </c>
      <c r="C23" s="138">
        <v>0</v>
      </c>
      <c r="D23" s="138">
        <v>756</v>
      </c>
      <c r="E23" s="138" t="s">
        <v>72</v>
      </c>
      <c r="F23" s="156">
        <v>32.445</v>
      </c>
      <c r="G23" s="156">
        <f>D23*(1-F23%)</f>
        <v>510.7158</v>
      </c>
      <c r="H23" s="138"/>
      <c r="I23" s="121"/>
      <c r="J23" s="121"/>
      <c r="K23" s="122" t="s">
        <v>81</v>
      </c>
      <c r="L23" s="123">
        <v>30.3614</v>
      </c>
      <c r="M23" s="83"/>
      <c r="N23" s="124"/>
      <c r="O23" s="156">
        <f>N27+L27</f>
        <v>31.10915</v>
      </c>
      <c r="P23" s="138">
        <v>0</v>
      </c>
      <c r="Q23" s="156">
        <f>G23-J27-L27-N27-P23</f>
        <v>479.60665</v>
      </c>
      <c r="R23" s="138">
        <v>373.03</v>
      </c>
      <c r="S23" s="156">
        <f>J27+O23+P23+R23</f>
        <v>404.13914999999997</v>
      </c>
      <c r="T23" s="138">
        <v>353.26</v>
      </c>
      <c r="U23" s="141" t="s">
        <v>134</v>
      </c>
    </row>
    <row r="24" spans="1:21" s="40" customFormat="1" ht="38.25">
      <c r="A24" s="129"/>
      <c r="B24" s="138"/>
      <c r="C24" s="138"/>
      <c r="D24" s="138"/>
      <c r="E24" s="138"/>
      <c r="F24" s="156"/>
      <c r="G24" s="156"/>
      <c r="H24" s="138"/>
      <c r="I24" s="47"/>
      <c r="J24" s="47"/>
      <c r="K24" s="46" t="s">
        <v>133</v>
      </c>
      <c r="L24" s="116">
        <f>54488/10^5</f>
        <v>0.54488000000000003</v>
      </c>
      <c r="M24" s="41"/>
      <c r="N24" s="46"/>
      <c r="O24" s="156"/>
      <c r="P24" s="138"/>
      <c r="Q24" s="156"/>
      <c r="R24" s="138"/>
      <c r="S24" s="138"/>
      <c r="T24" s="138"/>
      <c r="U24" s="141"/>
    </row>
    <row r="25" spans="1:21" s="40" customFormat="1" ht="51">
      <c r="A25" s="129"/>
      <c r="B25" s="138"/>
      <c r="C25" s="138"/>
      <c r="D25" s="138"/>
      <c r="E25" s="138"/>
      <c r="F25" s="156"/>
      <c r="G25" s="156"/>
      <c r="H25" s="138"/>
      <c r="I25" s="47"/>
      <c r="J25" s="47"/>
      <c r="K25" s="46" t="s">
        <v>132</v>
      </c>
      <c r="L25" s="116">
        <f>20287/10^5</f>
        <v>0.20286999999999999</v>
      </c>
      <c r="M25" s="41"/>
      <c r="N25" s="46"/>
      <c r="O25" s="156"/>
      <c r="P25" s="138"/>
      <c r="Q25" s="156"/>
      <c r="R25" s="138"/>
      <c r="S25" s="138"/>
      <c r="T25" s="138"/>
      <c r="U25" s="141"/>
    </row>
    <row r="26" spans="1:21" s="40" customFormat="1">
      <c r="A26" s="129"/>
      <c r="B26" s="138"/>
      <c r="C26" s="138"/>
      <c r="D26" s="138"/>
      <c r="E26" s="138"/>
      <c r="F26" s="156"/>
      <c r="G26" s="156"/>
      <c r="H26" s="138"/>
      <c r="I26" s="47"/>
      <c r="J26" s="47"/>
      <c r="K26" s="51"/>
      <c r="L26" s="106"/>
      <c r="M26" s="41"/>
      <c r="N26" s="46"/>
      <c r="O26" s="156"/>
      <c r="P26" s="138"/>
      <c r="Q26" s="156"/>
      <c r="R26" s="138"/>
      <c r="S26" s="138"/>
      <c r="T26" s="138"/>
      <c r="U26" s="141"/>
    </row>
    <row r="27" spans="1:21" ht="13.5" thickBot="1">
      <c r="A27" s="130"/>
      <c r="B27" s="139"/>
      <c r="C27" s="139"/>
      <c r="D27" s="139"/>
      <c r="E27" s="139"/>
      <c r="F27" s="157"/>
      <c r="G27" s="157"/>
      <c r="H27" s="139"/>
      <c r="I27" s="43" t="s">
        <v>74</v>
      </c>
      <c r="J27" s="53">
        <v>0</v>
      </c>
      <c r="K27" s="54" t="s">
        <v>74</v>
      </c>
      <c r="L27" s="115">
        <f>SUM(L23:L26)</f>
        <v>31.10915</v>
      </c>
      <c r="M27" s="43" t="s">
        <v>74</v>
      </c>
      <c r="N27" s="58">
        <v>0</v>
      </c>
      <c r="O27" s="139"/>
      <c r="P27" s="139">
        <v>108.5</v>
      </c>
      <c r="Q27" s="139"/>
      <c r="R27" s="139"/>
      <c r="S27" s="139">
        <v>512.05999999999995</v>
      </c>
      <c r="T27" s="139">
        <v>353.26</v>
      </c>
      <c r="U27" s="142"/>
    </row>
    <row r="28" spans="1:21" ht="13.5" thickBot="1">
      <c r="A28" s="193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6"/>
    </row>
    <row r="29" spans="1:21" ht="13.5" thickBot="1">
      <c r="A29" s="114"/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2"/>
    </row>
    <row r="30" spans="1:21" ht="13.5" thickBot="1">
      <c r="A30" s="114"/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2"/>
    </row>
    <row r="31" spans="1:21" ht="31.15" customHeight="1">
      <c r="A31" s="128" t="s">
        <v>13</v>
      </c>
      <c r="B31" s="137">
        <v>1044.71</v>
      </c>
      <c r="C31" s="137">
        <f>J31-B31</f>
        <v>30.200000000000045</v>
      </c>
      <c r="D31" s="137">
        <v>819</v>
      </c>
      <c r="E31" s="137" t="s">
        <v>72</v>
      </c>
      <c r="F31" s="137">
        <v>32.445</v>
      </c>
      <c r="G31" s="149">
        <f>D31*(1-F31%)</f>
        <v>553.27544999999998</v>
      </c>
      <c r="H31" s="137"/>
      <c r="I31" s="34" t="s">
        <v>73</v>
      </c>
      <c r="J31" s="34">
        <v>1074.9100000000001</v>
      </c>
      <c r="K31" s="34" t="s">
        <v>79</v>
      </c>
      <c r="L31" s="34">
        <v>93.65</v>
      </c>
      <c r="M31" s="137"/>
      <c r="N31" s="137"/>
      <c r="O31" s="149">
        <f>N35+L35</f>
        <v>135.46206999999998</v>
      </c>
      <c r="P31" s="200">
        <v>0</v>
      </c>
      <c r="Q31" s="149">
        <f>B31+C31+G31-J35-L35-P31</f>
        <v>417.81337999999988</v>
      </c>
      <c r="R31" s="137">
        <v>922.99</v>
      </c>
      <c r="S31" s="149">
        <f>J35+O31+P31+R31</f>
        <v>2133.3620700000001</v>
      </c>
      <c r="T31" s="137">
        <v>1604.38</v>
      </c>
      <c r="U31" s="140" t="s">
        <v>131</v>
      </c>
    </row>
    <row r="32" spans="1:21" ht="39" customHeight="1">
      <c r="A32" s="129"/>
      <c r="B32" s="138"/>
      <c r="C32" s="138"/>
      <c r="D32" s="138"/>
      <c r="E32" s="138"/>
      <c r="F32" s="138"/>
      <c r="G32" s="156"/>
      <c r="H32" s="138"/>
      <c r="I32" s="46"/>
      <c r="J32" s="46"/>
      <c r="K32" s="96" t="s">
        <v>130</v>
      </c>
      <c r="L32" s="111">
        <v>40.583320000000001</v>
      </c>
      <c r="M32" s="138"/>
      <c r="N32" s="138"/>
      <c r="O32" s="138"/>
      <c r="P32" s="201"/>
      <c r="Q32" s="156"/>
      <c r="R32" s="138"/>
      <c r="S32" s="138"/>
      <c r="T32" s="138"/>
      <c r="U32" s="141"/>
    </row>
    <row r="33" spans="1:21" ht="29.25" customHeight="1">
      <c r="A33" s="197"/>
      <c r="B33" s="198"/>
      <c r="C33" s="198"/>
      <c r="D33" s="198"/>
      <c r="E33" s="198"/>
      <c r="F33" s="198"/>
      <c r="G33" s="199"/>
      <c r="H33" s="198"/>
      <c r="I33" s="46"/>
      <c r="J33" s="46"/>
      <c r="K33" s="46" t="s">
        <v>129</v>
      </c>
      <c r="L33" s="111">
        <v>1.22875</v>
      </c>
      <c r="M33" s="198"/>
      <c r="N33" s="198"/>
      <c r="O33" s="138"/>
      <c r="P33" s="201"/>
      <c r="Q33" s="156"/>
      <c r="R33" s="138"/>
      <c r="S33" s="138"/>
      <c r="T33" s="138"/>
      <c r="U33" s="141"/>
    </row>
    <row r="34" spans="1:21" ht="29.25" customHeight="1">
      <c r="A34" s="80"/>
      <c r="B34" s="76"/>
      <c r="C34" s="76"/>
      <c r="D34" s="76"/>
      <c r="E34" s="76"/>
      <c r="F34" s="76"/>
      <c r="G34" s="110"/>
      <c r="H34" s="76"/>
      <c r="I34" s="100"/>
      <c r="J34" s="100"/>
      <c r="K34" s="100"/>
      <c r="L34" s="109"/>
      <c r="M34" s="76"/>
      <c r="N34" s="76"/>
      <c r="O34" s="138"/>
      <c r="P34" s="201"/>
      <c r="Q34" s="156"/>
      <c r="R34" s="138"/>
      <c r="S34" s="138"/>
      <c r="T34" s="138"/>
      <c r="U34" s="141"/>
    </row>
    <row r="35" spans="1:21" ht="19.149999999999999" customHeight="1" thickBot="1">
      <c r="A35" s="45"/>
      <c r="B35" s="55"/>
      <c r="C35" s="55"/>
      <c r="D35" s="42"/>
      <c r="E35" s="42"/>
      <c r="F35" s="42"/>
      <c r="G35" s="42"/>
      <c r="H35" s="42"/>
      <c r="I35" s="43" t="s">
        <v>74</v>
      </c>
      <c r="J35" s="43">
        <v>1074.9100000000001</v>
      </c>
      <c r="K35" s="43" t="s">
        <v>74</v>
      </c>
      <c r="L35" s="108">
        <f>SUM(L31:L33)</f>
        <v>135.46206999999998</v>
      </c>
      <c r="M35" s="43" t="s">
        <v>74</v>
      </c>
      <c r="N35" s="58">
        <v>0</v>
      </c>
      <c r="O35" s="139"/>
      <c r="P35" s="202"/>
      <c r="Q35" s="157"/>
      <c r="R35" s="139"/>
      <c r="S35" s="139">
        <v>2471.46</v>
      </c>
      <c r="T35" s="139">
        <v>1604.38</v>
      </c>
      <c r="U35" s="142"/>
    </row>
    <row r="36" spans="1:21" ht="12.75" customHeight="1" thickBot="1">
      <c r="A36" s="193"/>
      <c r="B36" s="194"/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  <c r="P36" s="195"/>
      <c r="Q36" s="194"/>
      <c r="R36" s="194"/>
      <c r="S36" s="194"/>
      <c r="T36" s="194"/>
      <c r="U36" s="196"/>
    </row>
    <row r="37" spans="1:21" ht="40.15" customHeight="1" thickBot="1">
      <c r="A37" s="128" t="s">
        <v>14</v>
      </c>
      <c r="B37" s="137">
        <f>91.2</f>
        <v>91.2</v>
      </c>
      <c r="C37" s="149">
        <f>5.9+194.61</f>
        <v>200.51000000000002</v>
      </c>
      <c r="D37" s="137">
        <v>819</v>
      </c>
      <c r="E37" s="137" t="s">
        <v>72</v>
      </c>
      <c r="F37" s="137">
        <v>33.99</v>
      </c>
      <c r="G37" s="149">
        <f>D37*(1-F37%)</f>
        <v>540.62189999999987</v>
      </c>
      <c r="H37" s="137"/>
      <c r="I37" s="34" t="s">
        <v>73</v>
      </c>
      <c r="J37" s="34">
        <v>97.1</v>
      </c>
      <c r="K37" s="39" t="s">
        <v>80</v>
      </c>
      <c r="L37" s="107">
        <v>1015.7199999999999</v>
      </c>
      <c r="M37" s="34"/>
      <c r="N37" s="34"/>
      <c r="O37" s="137">
        <f>N41+L41</f>
        <v>1179.2699999999998</v>
      </c>
      <c r="P37" s="137">
        <v>0</v>
      </c>
      <c r="Q37" s="149">
        <f>B37+C37+G37-J41-L41-P37</f>
        <v>-638.64809999999989</v>
      </c>
      <c r="R37" s="137">
        <v>926.01</v>
      </c>
      <c r="S37" s="149">
        <f>J41+O37+P37+R37</f>
        <v>2396.9899999999998</v>
      </c>
      <c r="T37" s="137">
        <v>3381.84</v>
      </c>
      <c r="U37" s="140" t="s">
        <v>128</v>
      </c>
    </row>
    <row r="38" spans="1:21" ht="39.6" customHeight="1">
      <c r="A38" s="129"/>
      <c r="B38" s="138"/>
      <c r="C38" s="156"/>
      <c r="D38" s="138"/>
      <c r="E38" s="138"/>
      <c r="F38" s="138"/>
      <c r="G38" s="156"/>
      <c r="H38" s="138"/>
      <c r="I38" s="34" t="s">
        <v>127</v>
      </c>
      <c r="J38" s="34">
        <v>194.61</v>
      </c>
      <c r="K38" s="51" t="s">
        <v>79</v>
      </c>
      <c r="L38" s="106">
        <v>117.95</v>
      </c>
      <c r="M38" s="46"/>
      <c r="N38" s="46"/>
      <c r="O38" s="138"/>
      <c r="P38" s="138"/>
      <c r="Q38" s="156"/>
      <c r="R38" s="138"/>
      <c r="S38" s="138"/>
      <c r="T38" s="138"/>
      <c r="U38" s="141"/>
    </row>
    <row r="39" spans="1:21" ht="54" customHeight="1">
      <c r="A39" s="129"/>
      <c r="B39" s="138"/>
      <c r="C39" s="156"/>
      <c r="D39" s="138"/>
      <c r="E39" s="138"/>
      <c r="F39" s="138"/>
      <c r="G39" s="156"/>
      <c r="H39" s="138"/>
      <c r="I39" s="103"/>
      <c r="J39" s="103"/>
      <c r="K39" s="105" t="s">
        <v>126</v>
      </c>
      <c r="L39" s="104">
        <v>45.6</v>
      </c>
      <c r="M39" s="100"/>
      <c r="N39" s="100"/>
      <c r="O39" s="138"/>
      <c r="P39" s="138"/>
      <c r="Q39" s="156"/>
      <c r="R39" s="138"/>
      <c r="S39" s="138"/>
      <c r="T39" s="138"/>
      <c r="U39" s="141"/>
    </row>
    <row r="40" spans="1:21" ht="39.6" customHeight="1">
      <c r="A40" s="129"/>
      <c r="B40" s="138"/>
      <c r="C40" s="156"/>
      <c r="D40" s="138"/>
      <c r="E40" s="138"/>
      <c r="F40" s="138"/>
      <c r="G40" s="156"/>
      <c r="H40" s="138"/>
      <c r="I40" s="103"/>
      <c r="J40" s="103"/>
      <c r="K40" s="102"/>
      <c r="L40" s="101"/>
      <c r="M40" s="100"/>
      <c r="N40" s="100"/>
      <c r="O40" s="138"/>
      <c r="P40" s="138"/>
      <c r="Q40" s="156"/>
      <c r="R40" s="138"/>
      <c r="S40" s="138"/>
      <c r="T40" s="138"/>
      <c r="U40" s="141"/>
    </row>
    <row r="41" spans="1:21" ht="25.9" customHeight="1" thickBot="1">
      <c r="A41" s="130"/>
      <c r="B41" s="139"/>
      <c r="C41" s="157"/>
      <c r="D41" s="139"/>
      <c r="E41" s="139"/>
      <c r="F41" s="139"/>
      <c r="G41" s="157"/>
      <c r="H41" s="139"/>
      <c r="I41" s="43" t="s">
        <v>74</v>
      </c>
      <c r="J41" s="43">
        <f>SUM(J37:J40)</f>
        <v>291.71000000000004</v>
      </c>
      <c r="K41" s="43" t="s">
        <v>74</v>
      </c>
      <c r="L41" s="99">
        <f>SUM(L37:L40)</f>
        <v>1179.2699999999998</v>
      </c>
      <c r="M41" s="55"/>
      <c r="N41" s="55"/>
      <c r="O41" s="139"/>
      <c r="P41" s="139"/>
      <c r="Q41" s="157"/>
      <c r="R41" s="139"/>
      <c r="S41" s="139">
        <v>2533.52</v>
      </c>
      <c r="T41" s="139">
        <v>3381.84</v>
      </c>
      <c r="U41" s="142"/>
    </row>
    <row r="42" spans="1:21" ht="15.75" customHeight="1" thickBot="1">
      <c r="A42" s="184" t="s">
        <v>104</v>
      </c>
      <c r="B42" s="185"/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5"/>
      <c r="P42" s="185"/>
      <c r="Q42" s="185"/>
      <c r="R42" s="185"/>
      <c r="S42" s="185"/>
      <c r="T42" s="185"/>
      <c r="U42" s="186"/>
    </row>
    <row r="43" spans="1:21" s="37" customFormat="1" ht="15.75" customHeight="1" thickBot="1">
      <c r="A43" s="187" t="s">
        <v>1</v>
      </c>
      <c r="B43" s="187" t="s">
        <v>105</v>
      </c>
      <c r="C43" s="187"/>
      <c r="D43" s="187" t="s">
        <v>2</v>
      </c>
      <c r="E43" s="187" t="s">
        <v>3</v>
      </c>
      <c r="F43" s="188" t="s">
        <v>107</v>
      </c>
      <c r="G43" s="187" t="s">
        <v>108</v>
      </c>
      <c r="H43" s="187" t="s">
        <v>109</v>
      </c>
      <c r="I43" s="187" t="s">
        <v>4</v>
      </c>
      <c r="J43" s="187"/>
      <c r="K43" s="187"/>
      <c r="L43" s="187"/>
      <c r="M43" s="187"/>
      <c r="N43" s="187"/>
      <c r="O43" s="188" t="s">
        <v>113</v>
      </c>
      <c r="P43" s="187" t="s">
        <v>82</v>
      </c>
      <c r="Q43" s="79"/>
      <c r="R43" s="79"/>
      <c r="S43" s="187" t="s">
        <v>15</v>
      </c>
      <c r="T43" s="187" t="s">
        <v>94</v>
      </c>
      <c r="U43" s="190" t="s">
        <v>5</v>
      </c>
    </row>
    <row r="44" spans="1:21" s="37" customFormat="1" ht="61.15" customHeight="1" thickBot="1">
      <c r="A44" s="187"/>
      <c r="B44" s="187"/>
      <c r="C44" s="187"/>
      <c r="D44" s="187"/>
      <c r="E44" s="187"/>
      <c r="F44" s="189"/>
      <c r="G44" s="187"/>
      <c r="H44" s="187"/>
      <c r="I44" s="187" t="s">
        <v>71</v>
      </c>
      <c r="J44" s="187"/>
      <c r="K44" s="187" t="s">
        <v>6</v>
      </c>
      <c r="L44" s="187"/>
      <c r="M44" s="187" t="s">
        <v>7</v>
      </c>
      <c r="N44" s="187"/>
      <c r="O44" s="189"/>
      <c r="P44" s="187"/>
      <c r="Q44" s="191" t="s">
        <v>106</v>
      </c>
      <c r="R44" s="191" t="s">
        <v>93</v>
      </c>
      <c r="S44" s="187"/>
      <c r="T44" s="187"/>
      <c r="U44" s="190"/>
    </row>
    <row r="45" spans="1:21" ht="15.75" customHeight="1" thickBot="1">
      <c r="A45" s="56"/>
      <c r="B45" s="79" t="s">
        <v>91</v>
      </c>
      <c r="C45" s="79" t="s">
        <v>96</v>
      </c>
      <c r="D45" s="38"/>
      <c r="E45" s="38"/>
      <c r="F45" s="74" t="s">
        <v>110</v>
      </c>
      <c r="G45" s="74"/>
      <c r="H45" s="74"/>
      <c r="I45" s="79" t="s">
        <v>8</v>
      </c>
      <c r="J45" s="79" t="s">
        <v>95</v>
      </c>
      <c r="K45" s="79" t="s">
        <v>8</v>
      </c>
      <c r="L45" s="79" t="s">
        <v>84</v>
      </c>
      <c r="M45" s="79" t="s">
        <v>8</v>
      </c>
      <c r="N45" s="56" t="s">
        <v>9</v>
      </c>
      <c r="O45" s="75" t="s">
        <v>114</v>
      </c>
      <c r="P45" s="79" t="s">
        <v>103</v>
      </c>
      <c r="Q45" s="192"/>
      <c r="R45" s="192"/>
      <c r="S45" s="38"/>
      <c r="T45" s="38"/>
      <c r="U45" s="78"/>
    </row>
    <row r="46" spans="1:21" ht="15.75" customHeight="1" thickBot="1">
      <c r="A46" s="79">
        <v>1</v>
      </c>
      <c r="B46" s="79">
        <v>2</v>
      </c>
      <c r="C46" s="79">
        <v>3</v>
      </c>
      <c r="D46" s="79">
        <v>4</v>
      </c>
      <c r="E46" s="79">
        <v>5</v>
      </c>
      <c r="F46" s="81">
        <v>6</v>
      </c>
      <c r="G46" s="81" t="s">
        <v>111</v>
      </c>
      <c r="H46" s="81" t="s">
        <v>112</v>
      </c>
      <c r="I46" s="182">
        <v>9</v>
      </c>
      <c r="J46" s="183"/>
      <c r="K46" s="182">
        <v>10</v>
      </c>
      <c r="L46" s="183"/>
      <c r="M46" s="182">
        <v>11</v>
      </c>
      <c r="N46" s="183"/>
      <c r="O46" s="82" t="s">
        <v>115</v>
      </c>
      <c r="P46" s="72">
        <v>13</v>
      </c>
      <c r="Q46" s="73" t="s">
        <v>116</v>
      </c>
      <c r="R46" s="72">
        <v>15</v>
      </c>
      <c r="S46" s="72" t="s">
        <v>117</v>
      </c>
      <c r="T46" s="72">
        <v>17</v>
      </c>
      <c r="U46" s="72">
        <v>18</v>
      </c>
    </row>
    <row r="47" spans="1:21" ht="26.45" customHeight="1">
      <c r="A47" s="164" t="s">
        <v>65</v>
      </c>
      <c r="B47" s="167" t="s">
        <v>99</v>
      </c>
      <c r="C47" s="168"/>
      <c r="D47" s="153">
        <v>840</v>
      </c>
      <c r="E47" s="153">
        <v>3150</v>
      </c>
      <c r="F47" s="153">
        <v>20.9605</v>
      </c>
      <c r="G47" s="153">
        <f>D47*(1-$F$47%)</f>
        <v>663.93179999999995</v>
      </c>
      <c r="H47" s="153">
        <f>E47*(1-$F$47%)</f>
        <v>2489.7442499999997</v>
      </c>
      <c r="I47" s="167" t="s">
        <v>100</v>
      </c>
      <c r="J47" s="168"/>
      <c r="K47" s="97" t="s">
        <v>101</v>
      </c>
      <c r="L47" s="98">
        <v>133.38256000000001</v>
      </c>
      <c r="M47" s="59" t="s">
        <v>85</v>
      </c>
      <c r="N47" s="97">
        <v>236.23</v>
      </c>
      <c r="O47" s="150">
        <f>N50+L50</f>
        <v>1427.06943</v>
      </c>
      <c r="P47" s="153">
        <v>0</v>
      </c>
      <c r="Q47" s="150">
        <f>G47+H47-L50-N50-P47</f>
        <v>1726.6066199999996</v>
      </c>
      <c r="R47" s="149">
        <v>1673.29646</v>
      </c>
      <c r="S47" s="150">
        <f>R47+O47+P47</f>
        <v>3100.36589</v>
      </c>
      <c r="T47" s="150">
        <v>2724.1992</v>
      </c>
      <c r="U47" s="158" t="s">
        <v>125</v>
      </c>
    </row>
    <row r="48" spans="1:21" ht="14.45" customHeight="1">
      <c r="A48" s="165"/>
      <c r="B48" s="169"/>
      <c r="C48" s="170"/>
      <c r="D48" s="154"/>
      <c r="E48" s="154"/>
      <c r="F48" s="154"/>
      <c r="G48" s="154"/>
      <c r="H48" s="154"/>
      <c r="I48" s="169"/>
      <c r="J48" s="170"/>
      <c r="K48" s="96" t="s">
        <v>80</v>
      </c>
      <c r="L48" s="95">
        <v>1018.49048</v>
      </c>
      <c r="M48" s="60"/>
      <c r="N48" s="61"/>
      <c r="O48" s="151"/>
      <c r="P48" s="154"/>
      <c r="Q48" s="151"/>
      <c r="R48" s="156"/>
      <c r="S48" s="154"/>
      <c r="T48" s="151"/>
      <c r="U48" s="159"/>
    </row>
    <row r="49" spans="1:21" ht="15" customHeight="1">
      <c r="A49" s="165"/>
      <c r="B49" s="169"/>
      <c r="C49" s="170"/>
      <c r="D49" s="154"/>
      <c r="E49" s="154"/>
      <c r="F49" s="154"/>
      <c r="G49" s="154"/>
      <c r="H49" s="154"/>
      <c r="I49" s="169"/>
      <c r="J49" s="170"/>
      <c r="K49" s="96" t="s">
        <v>102</v>
      </c>
      <c r="L49" s="95">
        <v>38.966389999999997</v>
      </c>
      <c r="M49" s="62"/>
      <c r="N49" s="63"/>
      <c r="O49" s="151"/>
      <c r="P49" s="154"/>
      <c r="Q49" s="151"/>
      <c r="R49" s="156"/>
      <c r="S49" s="154"/>
      <c r="T49" s="151"/>
      <c r="U49" s="159"/>
    </row>
    <row r="50" spans="1:21" ht="15" customHeight="1" thickBot="1">
      <c r="A50" s="166"/>
      <c r="B50" s="171"/>
      <c r="C50" s="172"/>
      <c r="D50" s="155"/>
      <c r="E50" s="155"/>
      <c r="F50" s="155"/>
      <c r="G50" s="155"/>
      <c r="H50" s="155"/>
      <c r="I50" s="171"/>
      <c r="J50" s="172"/>
      <c r="K50" s="64" t="s">
        <v>74</v>
      </c>
      <c r="L50" s="94">
        <f>SUM(L47:L49)</f>
        <v>1190.83943</v>
      </c>
      <c r="M50" s="64" t="s">
        <v>74</v>
      </c>
      <c r="N50" s="64">
        <f>SUM(N47:N49)</f>
        <v>236.23</v>
      </c>
      <c r="O50" s="152"/>
      <c r="P50" s="155"/>
      <c r="Q50" s="152"/>
      <c r="R50" s="157"/>
      <c r="S50" s="155">
        <v>3380.31</v>
      </c>
      <c r="T50" s="152">
        <v>2724.2</v>
      </c>
      <c r="U50" s="160"/>
    </row>
    <row r="51" spans="1:21" ht="15" customHeight="1" thickBot="1">
      <c r="A51" s="161"/>
      <c r="B51" s="162"/>
      <c r="C51" s="162"/>
      <c r="D51" s="162"/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63"/>
    </row>
    <row r="52" spans="1:21" s="40" customFormat="1" ht="25.15" customHeight="1">
      <c r="A52" s="164" t="s">
        <v>66</v>
      </c>
      <c r="B52" s="167" t="s">
        <v>99</v>
      </c>
      <c r="C52" s="168"/>
      <c r="D52" s="153">
        <v>630</v>
      </c>
      <c r="E52" s="153">
        <v>5025</v>
      </c>
      <c r="F52" s="153">
        <v>21.3416</v>
      </c>
      <c r="G52" s="153">
        <f>D52*(1-$F$52%)</f>
        <v>495.54791999999998</v>
      </c>
      <c r="H52" s="153">
        <f>E52*(1-$F$52%)</f>
        <v>3952.5845999999997</v>
      </c>
      <c r="I52" s="173" t="s">
        <v>100</v>
      </c>
      <c r="J52" s="174"/>
      <c r="K52" s="65" t="s">
        <v>80</v>
      </c>
      <c r="L52" s="93">
        <v>888.28246999999999</v>
      </c>
      <c r="M52" s="66" t="s">
        <v>85</v>
      </c>
      <c r="N52" s="92">
        <v>1213.1248599999999</v>
      </c>
      <c r="O52" s="150">
        <f>N56+L56</f>
        <v>2933.8099400000001</v>
      </c>
      <c r="P52" s="153">
        <v>0</v>
      </c>
      <c r="Q52" s="150">
        <f>G52+H52-L56-N56-P52</f>
        <v>1514.3225799999993</v>
      </c>
      <c r="R52" s="150">
        <v>1056.9671643000001</v>
      </c>
      <c r="S52" s="150">
        <f>O52+P52+R52</f>
        <v>3990.7771043000002</v>
      </c>
      <c r="T52" s="153">
        <v>3231.67</v>
      </c>
      <c r="U52" s="179" t="s">
        <v>124</v>
      </c>
    </row>
    <row r="53" spans="1:21" s="40" customFormat="1" ht="24.75" customHeight="1">
      <c r="A53" s="165"/>
      <c r="B53" s="169"/>
      <c r="C53" s="170"/>
      <c r="D53" s="154"/>
      <c r="E53" s="154"/>
      <c r="F53" s="154"/>
      <c r="G53" s="154"/>
      <c r="H53" s="154"/>
      <c r="I53" s="175"/>
      <c r="J53" s="176"/>
      <c r="K53" s="91" t="s">
        <v>123</v>
      </c>
      <c r="L53" s="90">
        <v>4.9296499999999996</v>
      </c>
      <c r="M53" s="89" t="s">
        <v>122</v>
      </c>
      <c r="N53" s="88">
        <f>153.74618</f>
        <v>153.74618000000001</v>
      </c>
      <c r="O53" s="151"/>
      <c r="P53" s="154"/>
      <c r="Q53" s="151"/>
      <c r="R53" s="151"/>
      <c r="S53" s="154"/>
      <c r="T53" s="154"/>
      <c r="U53" s="180"/>
    </row>
    <row r="54" spans="1:21" s="40" customFormat="1" ht="21.6" customHeight="1">
      <c r="A54" s="165"/>
      <c r="B54" s="169"/>
      <c r="C54" s="170"/>
      <c r="D54" s="154"/>
      <c r="E54" s="154"/>
      <c r="F54" s="154"/>
      <c r="G54" s="154"/>
      <c r="H54" s="154"/>
      <c r="I54" s="175"/>
      <c r="J54" s="176"/>
      <c r="K54" s="68" t="s">
        <v>121</v>
      </c>
      <c r="L54" s="87">
        <v>20.68</v>
      </c>
      <c r="M54" s="86" t="s">
        <v>87</v>
      </c>
      <c r="N54" s="85">
        <v>336.57098999999999</v>
      </c>
      <c r="O54" s="151"/>
      <c r="P54" s="154"/>
      <c r="Q54" s="151"/>
      <c r="R54" s="151"/>
      <c r="S54" s="154"/>
      <c r="T54" s="154"/>
      <c r="U54" s="180"/>
    </row>
    <row r="55" spans="1:21" s="40" customFormat="1" ht="21.6" customHeight="1">
      <c r="A55" s="165"/>
      <c r="B55" s="169"/>
      <c r="C55" s="170"/>
      <c r="D55" s="154"/>
      <c r="E55" s="154"/>
      <c r="F55" s="154"/>
      <c r="G55" s="154"/>
      <c r="H55" s="154"/>
      <c r="I55" s="175"/>
      <c r="J55" s="176"/>
      <c r="K55" s="68"/>
      <c r="L55" s="87"/>
      <c r="M55" s="86" t="s">
        <v>120</v>
      </c>
      <c r="N55" s="85">
        <f>316.47579</f>
        <v>316.47579000000002</v>
      </c>
      <c r="O55" s="151"/>
      <c r="P55" s="154"/>
      <c r="Q55" s="151"/>
      <c r="R55" s="151"/>
      <c r="S55" s="154"/>
      <c r="T55" s="154"/>
      <c r="U55" s="180"/>
    </row>
    <row r="56" spans="1:21" s="40" customFormat="1" ht="15" customHeight="1" thickBot="1">
      <c r="A56" s="166"/>
      <c r="B56" s="171"/>
      <c r="C56" s="172"/>
      <c r="D56" s="155"/>
      <c r="E56" s="155"/>
      <c r="F56" s="155"/>
      <c r="G56" s="155"/>
      <c r="H56" s="155"/>
      <c r="I56" s="177"/>
      <c r="J56" s="178"/>
      <c r="K56" s="67" t="s">
        <v>74</v>
      </c>
      <c r="L56" s="84">
        <f>SUM(L52:L55)</f>
        <v>913.89211999999998</v>
      </c>
      <c r="M56" s="67" t="s">
        <v>74</v>
      </c>
      <c r="N56" s="84">
        <f>SUM(N52:N55)</f>
        <v>2019.9178199999999</v>
      </c>
      <c r="O56" s="152"/>
      <c r="P56" s="155">
        <v>1570.37</v>
      </c>
      <c r="Q56" s="152"/>
      <c r="R56" s="152"/>
      <c r="S56" s="155">
        <v>2627.3371643</v>
      </c>
      <c r="T56" s="155">
        <v>3231.67</v>
      </c>
      <c r="U56" s="181"/>
    </row>
    <row r="57" spans="1:21" ht="15" customHeight="1" thickBot="1">
      <c r="A57" s="125"/>
      <c r="B57" s="126"/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7"/>
    </row>
    <row r="58" spans="1:21" s="40" customFormat="1" ht="25.5">
      <c r="A58" s="128" t="s">
        <v>67</v>
      </c>
      <c r="B58" s="131" t="s">
        <v>72</v>
      </c>
      <c r="C58" s="132"/>
      <c r="D58" s="137">
        <v>210</v>
      </c>
      <c r="E58" s="132">
        <v>8906</v>
      </c>
      <c r="F58" s="137">
        <v>21.3416</v>
      </c>
      <c r="G58" s="137">
        <f>D58*(1-$F$58%)</f>
        <v>165.18263999999999</v>
      </c>
      <c r="H58" s="137">
        <f>E58*(1-$F$58%)</f>
        <v>7005.3171039999997</v>
      </c>
      <c r="I58" s="143" t="s">
        <v>100</v>
      </c>
      <c r="J58" s="144"/>
      <c r="K58" s="34" t="s">
        <v>88</v>
      </c>
      <c r="L58" s="118">
        <v>8977.6299999999992</v>
      </c>
      <c r="M58" s="118" t="s">
        <v>85</v>
      </c>
      <c r="N58" s="118">
        <v>41.81</v>
      </c>
      <c r="O58" s="149">
        <f>N62+L62</f>
        <v>14389.415239999998</v>
      </c>
      <c r="P58" s="137">
        <v>52.45</v>
      </c>
      <c r="Q58" s="149">
        <f>G58+H58-L62-N62-P58</f>
        <v>-7271.3654959999985</v>
      </c>
      <c r="R58" s="137">
        <v>791.7</v>
      </c>
      <c r="S58" s="137">
        <v>844.15000000000009</v>
      </c>
      <c r="T58" s="137">
        <v>7864.18</v>
      </c>
      <c r="U58" s="140"/>
    </row>
    <row r="59" spans="1:21" s="40" customFormat="1">
      <c r="A59" s="129"/>
      <c r="B59" s="133"/>
      <c r="C59" s="134"/>
      <c r="D59" s="138"/>
      <c r="E59" s="134"/>
      <c r="F59" s="138"/>
      <c r="G59" s="138"/>
      <c r="H59" s="138"/>
      <c r="I59" s="145"/>
      <c r="J59" s="146"/>
      <c r="K59" s="51" t="s">
        <v>87</v>
      </c>
      <c r="L59" s="52">
        <v>10.64</v>
      </c>
      <c r="M59" s="41" t="s">
        <v>86</v>
      </c>
      <c r="N59" s="52">
        <v>5351.86</v>
      </c>
      <c r="O59" s="138"/>
      <c r="P59" s="138"/>
      <c r="Q59" s="138"/>
      <c r="R59" s="138"/>
      <c r="S59" s="138"/>
      <c r="T59" s="138"/>
      <c r="U59" s="141"/>
    </row>
    <row r="60" spans="1:21" s="40" customFormat="1" ht="14.45" customHeight="1">
      <c r="A60" s="129"/>
      <c r="B60" s="133"/>
      <c r="C60" s="134"/>
      <c r="D60" s="138"/>
      <c r="E60" s="134"/>
      <c r="F60" s="138"/>
      <c r="G60" s="138"/>
      <c r="H60" s="138"/>
      <c r="I60" s="145"/>
      <c r="J60" s="146"/>
      <c r="K60" s="51" t="s">
        <v>89</v>
      </c>
      <c r="L60" s="90">
        <v>8.5239999999999996E-2</v>
      </c>
      <c r="M60" s="51"/>
      <c r="N60" s="51"/>
      <c r="O60" s="138"/>
      <c r="P60" s="138"/>
      <c r="Q60" s="138"/>
      <c r="R60" s="138"/>
      <c r="S60" s="138"/>
      <c r="T60" s="138"/>
      <c r="U60" s="141"/>
    </row>
    <row r="61" spans="1:21" s="40" customFormat="1" ht="14.45" customHeight="1">
      <c r="A61" s="129"/>
      <c r="B61" s="133"/>
      <c r="C61" s="134"/>
      <c r="D61" s="138"/>
      <c r="E61" s="134"/>
      <c r="F61" s="138"/>
      <c r="G61" s="138"/>
      <c r="H61" s="138"/>
      <c r="I61" s="145"/>
      <c r="J61" s="146"/>
      <c r="K61" s="51" t="s">
        <v>90</v>
      </c>
      <c r="L61" s="52">
        <v>7.39</v>
      </c>
      <c r="M61" s="102"/>
      <c r="N61" s="102"/>
      <c r="O61" s="138"/>
      <c r="P61" s="138"/>
      <c r="Q61" s="138"/>
      <c r="R61" s="138"/>
      <c r="S61" s="138"/>
      <c r="T61" s="138"/>
      <c r="U61" s="141"/>
    </row>
    <row r="62" spans="1:21" s="40" customFormat="1" ht="15" customHeight="1" thickBot="1">
      <c r="A62" s="130"/>
      <c r="B62" s="135"/>
      <c r="C62" s="136"/>
      <c r="D62" s="139"/>
      <c r="E62" s="136"/>
      <c r="F62" s="139"/>
      <c r="G62" s="139"/>
      <c r="H62" s="139"/>
      <c r="I62" s="147"/>
      <c r="J62" s="148"/>
      <c r="K62" s="119" t="s">
        <v>74</v>
      </c>
      <c r="L62" s="120">
        <v>8995.7452399999984</v>
      </c>
      <c r="M62" s="53" t="s">
        <v>74</v>
      </c>
      <c r="N62" s="58">
        <v>5393.67</v>
      </c>
      <c r="O62" s="139"/>
      <c r="P62" s="139">
        <v>52.45</v>
      </c>
      <c r="Q62" s="139"/>
      <c r="R62" s="139"/>
      <c r="S62" s="139">
        <v>844.15000000000009</v>
      </c>
      <c r="T62" s="139">
        <v>7864.18</v>
      </c>
      <c r="U62" s="142"/>
    </row>
    <row r="63" spans="1:21">
      <c r="A63" s="36" t="s">
        <v>119</v>
      </c>
    </row>
    <row r="64" spans="1:21">
      <c r="B64" s="36" t="s">
        <v>140</v>
      </c>
    </row>
  </sheetData>
  <sheetProtection password="CC3E" sheet="1" objects="1" scenarios="1"/>
  <mergeCells count="180">
    <mergeCell ref="A1:U1"/>
    <mergeCell ref="A2:U2"/>
    <mergeCell ref="A3:U3"/>
    <mergeCell ref="A4:U4"/>
    <mergeCell ref="A5:U5"/>
    <mergeCell ref="A6:A7"/>
    <mergeCell ref="B6:C7"/>
    <mergeCell ref="D6:D7"/>
    <mergeCell ref="E6:E7"/>
    <mergeCell ref="F6:F7"/>
    <mergeCell ref="G6:G7"/>
    <mergeCell ref="H6:H7"/>
    <mergeCell ref="I6:N6"/>
    <mergeCell ref="O6:O7"/>
    <mergeCell ref="P6:P7"/>
    <mergeCell ref="Q6:Q7"/>
    <mergeCell ref="R6:R7"/>
    <mergeCell ref="S6:S7"/>
    <mergeCell ref="T6:T7"/>
    <mergeCell ref="U6:U7"/>
    <mergeCell ref="I7:J7"/>
    <mergeCell ref="K7:L7"/>
    <mergeCell ref="M7:N7"/>
    <mergeCell ref="I9:J9"/>
    <mergeCell ref="K9:L9"/>
    <mergeCell ref="M9:N9"/>
    <mergeCell ref="A10:A15"/>
    <mergeCell ref="B10:B15"/>
    <mergeCell ref="C10:C15"/>
    <mergeCell ref="D10:D15"/>
    <mergeCell ref="E10:E15"/>
    <mergeCell ref="F10:F15"/>
    <mergeCell ref="G10:G15"/>
    <mergeCell ref="H10:H15"/>
    <mergeCell ref="M10:M14"/>
    <mergeCell ref="N10:N14"/>
    <mergeCell ref="O10:O15"/>
    <mergeCell ref="P10:P15"/>
    <mergeCell ref="Q10:Q15"/>
    <mergeCell ref="R10:R15"/>
    <mergeCell ref="S10:S15"/>
    <mergeCell ref="T10:T15"/>
    <mergeCell ref="U10:U14"/>
    <mergeCell ref="K12:K14"/>
    <mergeCell ref="L12:L14"/>
    <mergeCell ref="A16:U16"/>
    <mergeCell ref="A17:A21"/>
    <mergeCell ref="B17:B21"/>
    <mergeCell ref="C17:C21"/>
    <mergeCell ref="D17:D21"/>
    <mergeCell ref="E17:E21"/>
    <mergeCell ref="F17:F21"/>
    <mergeCell ref="G17:G21"/>
    <mergeCell ref="H17:H21"/>
    <mergeCell ref="O17:O21"/>
    <mergeCell ref="P17:P21"/>
    <mergeCell ref="Q17:Q21"/>
    <mergeCell ref="R17:R21"/>
    <mergeCell ref="S17:S21"/>
    <mergeCell ref="T17:T21"/>
    <mergeCell ref="U17:U21"/>
    <mergeCell ref="A22:U22"/>
    <mergeCell ref="A23:A27"/>
    <mergeCell ref="B23:B27"/>
    <mergeCell ref="C23:C27"/>
    <mergeCell ref="D23:D27"/>
    <mergeCell ref="E23:E27"/>
    <mergeCell ref="F23:F27"/>
    <mergeCell ref="G23:G27"/>
    <mergeCell ref="H23:H27"/>
    <mergeCell ref="O23:O27"/>
    <mergeCell ref="P23:P27"/>
    <mergeCell ref="Q23:Q27"/>
    <mergeCell ref="R23:R27"/>
    <mergeCell ref="S23:S27"/>
    <mergeCell ref="T23:T27"/>
    <mergeCell ref="U23:U27"/>
    <mergeCell ref="A28:U28"/>
    <mergeCell ref="A31:A33"/>
    <mergeCell ref="B31:B33"/>
    <mergeCell ref="C31:C33"/>
    <mergeCell ref="D31:D33"/>
    <mergeCell ref="E31:E33"/>
    <mergeCell ref="F31:F33"/>
    <mergeCell ref="G31:G33"/>
    <mergeCell ref="H31:H33"/>
    <mergeCell ref="M31:M33"/>
    <mergeCell ref="N31:N33"/>
    <mergeCell ref="O31:O35"/>
    <mergeCell ref="P31:P35"/>
    <mergeCell ref="Q31:Q35"/>
    <mergeCell ref="R31:R35"/>
    <mergeCell ref="S31:S35"/>
    <mergeCell ref="T31:T35"/>
    <mergeCell ref="U31:U35"/>
    <mergeCell ref="A36:U36"/>
    <mergeCell ref="A37:A41"/>
    <mergeCell ref="B37:B41"/>
    <mergeCell ref="C37:C41"/>
    <mergeCell ref="D37:D41"/>
    <mergeCell ref="E37:E41"/>
    <mergeCell ref="F37:F41"/>
    <mergeCell ref="G37:G41"/>
    <mergeCell ref="H37:H41"/>
    <mergeCell ref="O37:O41"/>
    <mergeCell ref="P37:P41"/>
    <mergeCell ref="Q37:Q41"/>
    <mergeCell ref="R37:R41"/>
    <mergeCell ref="S37:S41"/>
    <mergeCell ref="T37:T41"/>
    <mergeCell ref="U37:U41"/>
    <mergeCell ref="A42:U42"/>
    <mergeCell ref="A43:A44"/>
    <mergeCell ref="B43:C44"/>
    <mergeCell ref="D43:D44"/>
    <mergeCell ref="E43:E44"/>
    <mergeCell ref="F43:F44"/>
    <mergeCell ref="G43:G44"/>
    <mergeCell ref="H43:H44"/>
    <mergeCell ref="I43:N43"/>
    <mergeCell ref="O43:O44"/>
    <mergeCell ref="P43:P44"/>
    <mergeCell ref="S43:S44"/>
    <mergeCell ref="T43:T44"/>
    <mergeCell ref="U43:U44"/>
    <mergeCell ref="I44:J44"/>
    <mergeCell ref="K44:L44"/>
    <mergeCell ref="M44:N44"/>
    <mergeCell ref="Q44:Q45"/>
    <mergeCell ref="R44:R45"/>
    <mergeCell ref="I46:J46"/>
    <mergeCell ref="K46:L46"/>
    <mergeCell ref="M46:N46"/>
    <mergeCell ref="A47:A50"/>
    <mergeCell ref="B47:C50"/>
    <mergeCell ref="D47:D50"/>
    <mergeCell ref="E47:E50"/>
    <mergeCell ref="F47:F50"/>
    <mergeCell ref="G47:G50"/>
    <mergeCell ref="H47:H50"/>
    <mergeCell ref="I47:J50"/>
    <mergeCell ref="O47:O50"/>
    <mergeCell ref="P47:P50"/>
    <mergeCell ref="Q47:Q50"/>
    <mergeCell ref="R47:R50"/>
    <mergeCell ref="S47:S50"/>
    <mergeCell ref="T47:T50"/>
    <mergeCell ref="U47:U50"/>
    <mergeCell ref="A51:U51"/>
    <mergeCell ref="A52:A56"/>
    <mergeCell ref="B52:C56"/>
    <mergeCell ref="D52:D56"/>
    <mergeCell ref="E52:E56"/>
    <mergeCell ref="F52:F56"/>
    <mergeCell ref="G52:G56"/>
    <mergeCell ref="H52:H56"/>
    <mergeCell ref="I52:J56"/>
    <mergeCell ref="O52:O56"/>
    <mergeCell ref="P52:P56"/>
    <mergeCell ref="Q52:Q56"/>
    <mergeCell ref="R52:R56"/>
    <mergeCell ref="S52:S56"/>
    <mergeCell ref="T52:T56"/>
    <mergeCell ref="U52:U56"/>
    <mergeCell ref="A57:U57"/>
    <mergeCell ref="A58:A62"/>
    <mergeCell ref="B58:C62"/>
    <mergeCell ref="D58:D62"/>
    <mergeCell ref="E58:E62"/>
    <mergeCell ref="F58:F62"/>
    <mergeCell ref="G58:G62"/>
    <mergeCell ref="S58:S62"/>
    <mergeCell ref="T58:T62"/>
    <mergeCell ref="U58:U62"/>
    <mergeCell ref="H58:H62"/>
    <mergeCell ref="I58:J62"/>
    <mergeCell ref="O58:O62"/>
    <mergeCell ref="P58:P62"/>
    <mergeCell ref="Q58:Q62"/>
    <mergeCell ref="R58:R62"/>
  </mergeCells>
  <pageMargins left="0.25" right="0.25" top="0.75" bottom="0.75" header="0.3" footer="0.3"/>
  <pageSetup paperSize="9" scale="66" orientation="landscape" r:id="rId1"/>
  <rowBreaks count="1" manualBreakCount="1">
    <brk id="41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N42"/>
  <sheetViews>
    <sheetView topLeftCell="A4" workbookViewId="0">
      <selection activeCell="D42" sqref="D42"/>
    </sheetView>
  </sheetViews>
  <sheetFormatPr defaultRowHeight="15"/>
  <cols>
    <col min="1" max="1" width="4.7109375" customWidth="1"/>
    <col min="2" max="2" width="33.42578125" customWidth="1"/>
    <col min="3" max="3" width="18.85546875" customWidth="1"/>
    <col min="4" max="4" width="31.5703125" customWidth="1"/>
    <col min="5" max="5" width="10" customWidth="1"/>
  </cols>
  <sheetData>
    <row r="1" spans="1:14" ht="15.75">
      <c r="A1" s="226" t="s">
        <v>17</v>
      </c>
      <c r="B1" s="226"/>
      <c r="C1" s="226"/>
      <c r="D1" s="226"/>
      <c r="E1" s="226"/>
    </row>
    <row r="2" spans="1:14" ht="39.75" customHeight="1">
      <c r="A2" s="227" t="s">
        <v>18</v>
      </c>
      <c r="B2" s="227"/>
      <c r="C2" s="227"/>
      <c r="D2" s="227"/>
      <c r="E2" s="227"/>
    </row>
    <row r="3" spans="1:14">
      <c r="A3" s="228" t="s">
        <v>62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</row>
    <row r="4" spans="1:14">
      <c r="A4" s="229" t="s">
        <v>63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</row>
    <row r="5" spans="1:14">
      <c r="A5" s="229" t="s">
        <v>64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</row>
    <row r="6" spans="1:14" ht="15.75" thickBot="1">
      <c r="A6" s="1"/>
      <c r="B6" s="1"/>
      <c r="C6" s="1"/>
      <c r="D6" s="1"/>
      <c r="E6" s="33" t="s">
        <v>69</v>
      </c>
      <c r="F6" s="1"/>
      <c r="G6" s="1"/>
      <c r="H6" s="1"/>
      <c r="I6" s="1"/>
      <c r="J6" s="1"/>
      <c r="K6" s="1"/>
      <c r="L6" s="1"/>
      <c r="M6" s="1"/>
      <c r="N6" s="1"/>
    </row>
    <row r="7" spans="1:14" ht="32.25" customHeight="1" thickBot="1">
      <c r="A7" s="2" t="s">
        <v>23</v>
      </c>
      <c r="B7" s="3" t="s">
        <v>19</v>
      </c>
      <c r="C7" s="3" t="s">
        <v>20</v>
      </c>
      <c r="D7" s="3" t="s">
        <v>21</v>
      </c>
      <c r="E7" s="3" t="s">
        <v>22</v>
      </c>
    </row>
    <row r="8" spans="1:14" ht="17.100000000000001" customHeight="1" thickBot="1">
      <c r="A8" s="11" t="s">
        <v>24</v>
      </c>
      <c r="B8" s="12" t="s">
        <v>25</v>
      </c>
      <c r="C8" s="3"/>
      <c r="D8" s="3"/>
      <c r="E8" s="3" t="s">
        <v>68</v>
      </c>
    </row>
    <row r="9" spans="1:14" ht="17.100000000000001" customHeight="1" thickBot="1">
      <c r="A9" s="8">
        <v>1</v>
      </c>
      <c r="B9" s="9" t="s">
        <v>26</v>
      </c>
      <c r="C9" s="10">
        <v>5275.9295149999998</v>
      </c>
      <c r="D9" s="10">
        <v>5275.9295149999998</v>
      </c>
      <c r="E9" s="4"/>
    </row>
    <row r="10" spans="1:14" ht="17.100000000000001" customHeight="1" thickBot="1">
      <c r="A10" s="5">
        <v>2</v>
      </c>
      <c r="B10" s="5" t="s">
        <v>27</v>
      </c>
      <c r="C10" s="7">
        <v>2913.1077669000001</v>
      </c>
      <c r="D10" s="7">
        <v>2913.1077669000001</v>
      </c>
      <c r="E10" s="4"/>
    </row>
    <row r="11" spans="1:14" ht="17.100000000000001" customHeight="1" thickBot="1">
      <c r="A11" s="5">
        <v>3</v>
      </c>
      <c r="B11" s="5" t="s">
        <v>28</v>
      </c>
      <c r="C11" s="7">
        <v>2595.5163680000001</v>
      </c>
      <c r="D11" s="7">
        <v>2595.5163680000001</v>
      </c>
      <c r="E11" s="4"/>
    </row>
    <row r="12" spans="1:14" ht="17.100000000000001" customHeight="1" thickBot="1">
      <c r="A12" s="5">
        <v>4</v>
      </c>
      <c r="B12" s="5" t="s">
        <v>29</v>
      </c>
      <c r="C12" s="7">
        <v>379.65301450000004</v>
      </c>
      <c r="D12" s="7">
        <v>379.65301450000004</v>
      </c>
      <c r="E12" s="4"/>
    </row>
    <row r="13" spans="1:14" ht="17.100000000000001" customHeight="1" thickBot="1">
      <c r="A13" s="5">
        <v>5</v>
      </c>
      <c r="B13" s="5" t="s">
        <v>30</v>
      </c>
      <c r="C13" s="7">
        <v>112.23264889999999</v>
      </c>
      <c r="D13" s="7">
        <v>112.23264889999999</v>
      </c>
      <c r="E13" s="4"/>
    </row>
    <row r="14" spans="1:14" ht="17.100000000000001" customHeight="1" thickBot="1">
      <c r="A14" s="5">
        <v>6</v>
      </c>
      <c r="B14" s="5" t="s">
        <v>31</v>
      </c>
      <c r="C14" s="7">
        <v>35.792630000000003</v>
      </c>
      <c r="D14" s="7">
        <v>35.792630000000003</v>
      </c>
      <c r="E14" s="4"/>
    </row>
    <row r="15" spans="1:14" ht="17.100000000000001" customHeight="1" thickBot="1">
      <c r="A15" s="5">
        <v>7</v>
      </c>
      <c r="B15" s="5" t="s">
        <v>32</v>
      </c>
      <c r="C15" s="7">
        <v>163.46665110000001</v>
      </c>
      <c r="D15" s="7">
        <v>163.46665110000001</v>
      </c>
      <c r="E15" s="4"/>
    </row>
    <row r="16" spans="1:14" ht="17.100000000000001" customHeight="1" thickBot="1">
      <c r="A16" s="5">
        <v>8</v>
      </c>
      <c r="B16" s="5" t="s">
        <v>33</v>
      </c>
      <c r="C16" s="7">
        <v>6.0842700000000001</v>
      </c>
      <c r="D16" s="7">
        <v>6.0842700000000001</v>
      </c>
      <c r="E16" s="4"/>
    </row>
    <row r="17" spans="1:5" ht="17.100000000000001" customHeight="1" thickBot="1">
      <c r="A17" s="5">
        <v>9</v>
      </c>
      <c r="B17" s="5" t="s">
        <v>34</v>
      </c>
      <c r="C17" s="7">
        <v>14.119833799999999</v>
      </c>
      <c r="D17" s="7">
        <v>14.119833799999999</v>
      </c>
      <c r="E17" s="4"/>
    </row>
    <row r="18" spans="1:5" ht="17.100000000000001" customHeight="1" thickBot="1">
      <c r="A18" s="5">
        <v>10</v>
      </c>
      <c r="B18" s="5" t="s">
        <v>35</v>
      </c>
      <c r="C18" s="7">
        <v>1.88141</v>
      </c>
      <c r="D18" s="7">
        <v>1.88141</v>
      </c>
      <c r="E18" s="4"/>
    </row>
    <row r="19" spans="1:5" ht="17.100000000000001" customHeight="1" thickBot="1">
      <c r="A19" s="5">
        <v>11</v>
      </c>
      <c r="B19" s="5" t="s">
        <v>36</v>
      </c>
      <c r="C19" s="7">
        <v>164.41693119999999</v>
      </c>
      <c r="D19" s="7">
        <v>164.41693119999999</v>
      </c>
      <c r="E19" s="4"/>
    </row>
    <row r="20" spans="1:5" ht="17.100000000000001" customHeight="1" thickBot="1">
      <c r="A20" s="5">
        <v>12</v>
      </c>
      <c r="B20" s="5" t="s">
        <v>37</v>
      </c>
      <c r="C20" s="7">
        <v>71.321330500000002</v>
      </c>
      <c r="D20" s="7">
        <v>71.321330500000002</v>
      </c>
      <c r="E20" s="4"/>
    </row>
    <row r="21" spans="1:5" ht="17.100000000000001" customHeight="1" thickBot="1">
      <c r="A21" s="5">
        <v>13</v>
      </c>
      <c r="B21" s="5" t="s">
        <v>38</v>
      </c>
      <c r="C21" s="7">
        <v>2.08284</v>
      </c>
      <c r="D21" s="7">
        <v>2.08284</v>
      </c>
      <c r="E21" s="4"/>
    </row>
    <row r="22" spans="1:5" ht="17.100000000000001" customHeight="1" thickBot="1">
      <c r="A22" s="5">
        <v>14</v>
      </c>
      <c r="B22" s="5" t="s">
        <v>39</v>
      </c>
      <c r="C22" s="7">
        <v>72.229169999999996</v>
      </c>
      <c r="D22" s="7">
        <v>72.229169999999996</v>
      </c>
      <c r="E22" s="4"/>
    </row>
    <row r="23" spans="1:5" ht="17.100000000000001" customHeight="1" thickBot="1">
      <c r="A23" s="5">
        <v>15</v>
      </c>
      <c r="B23" s="5" t="s">
        <v>40</v>
      </c>
      <c r="C23" s="7">
        <v>10.665652399999999</v>
      </c>
      <c r="D23" s="7">
        <v>10.665652399999999</v>
      </c>
      <c r="E23" s="4"/>
    </row>
    <row r="24" spans="1:5" ht="17.100000000000001" customHeight="1" thickBot="1">
      <c r="A24" s="5">
        <v>16</v>
      </c>
      <c r="B24" s="5" t="s">
        <v>41</v>
      </c>
      <c r="C24" s="7">
        <v>4.7648000000000001</v>
      </c>
      <c r="D24" s="7">
        <v>4.7648000000000001</v>
      </c>
      <c r="E24" s="4"/>
    </row>
    <row r="25" spans="1:5" ht="17.100000000000001" customHeight="1" thickBot="1">
      <c r="A25" s="5">
        <v>17</v>
      </c>
      <c r="B25" s="5" t="s">
        <v>42</v>
      </c>
      <c r="C25" s="7">
        <v>9.1969999999999992</v>
      </c>
      <c r="D25" s="7">
        <v>9.1969999999999992</v>
      </c>
      <c r="E25" s="4"/>
    </row>
    <row r="26" spans="1:5" ht="17.100000000000001" customHeight="1" thickBot="1">
      <c r="A26" s="5">
        <v>18</v>
      </c>
      <c r="B26" s="5" t="s">
        <v>43</v>
      </c>
      <c r="C26" s="7">
        <v>6.0060000000000002E-2</v>
      </c>
      <c r="D26" s="7">
        <v>6.0060000000000002E-2</v>
      </c>
      <c r="E26" s="4"/>
    </row>
    <row r="27" spans="1:5" ht="17.100000000000001" customHeight="1" thickBot="1">
      <c r="A27" s="5">
        <v>19</v>
      </c>
      <c r="B27" s="5" t="s">
        <v>44</v>
      </c>
      <c r="C27" s="7">
        <v>-3.5692940999999991</v>
      </c>
      <c r="D27" s="7">
        <v>-3.5692940999999991</v>
      </c>
      <c r="E27" s="4"/>
    </row>
    <row r="28" spans="1:5" ht="17.100000000000001" customHeight="1" thickBot="1">
      <c r="A28" s="5">
        <v>20</v>
      </c>
      <c r="B28" s="5" t="s">
        <v>45</v>
      </c>
      <c r="C28" s="7">
        <v>1836.7101451999997</v>
      </c>
      <c r="D28" s="7">
        <v>1836.7101451999997</v>
      </c>
      <c r="E28" s="4"/>
    </row>
    <row r="29" spans="1:5" ht="17.100000000000001" customHeight="1" thickBot="1">
      <c r="A29" s="5">
        <v>21</v>
      </c>
      <c r="B29" s="5" t="s">
        <v>46</v>
      </c>
      <c r="C29" s="7">
        <v>264.76347100000004</v>
      </c>
      <c r="D29" s="7">
        <v>264.76347100000004</v>
      </c>
      <c r="E29" s="4"/>
    </row>
    <row r="30" spans="1:5" ht="17.100000000000001" customHeight="1" thickBot="1">
      <c r="A30" s="13">
        <v>22</v>
      </c>
      <c r="B30" s="13" t="s">
        <v>47</v>
      </c>
      <c r="C30" s="14">
        <v>0</v>
      </c>
      <c r="D30" s="14">
        <v>0</v>
      </c>
      <c r="E30" s="15"/>
    </row>
    <row r="31" spans="1:5" ht="17.100000000000001" customHeight="1" thickBot="1">
      <c r="A31" s="11" t="s">
        <v>24</v>
      </c>
      <c r="B31" s="12" t="s">
        <v>48</v>
      </c>
      <c r="C31" s="16">
        <f>SUM(C9:C30)</f>
        <v>13930.4262144</v>
      </c>
      <c r="D31" s="16">
        <f>SUM(D9:D30)</f>
        <v>13930.4262144</v>
      </c>
      <c r="E31" s="3"/>
    </row>
    <row r="32" spans="1:5" ht="17.100000000000001" customHeight="1" thickBot="1">
      <c r="A32" s="11" t="s">
        <v>49</v>
      </c>
      <c r="B32" s="12" t="s">
        <v>50</v>
      </c>
      <c r="C32" s="19">
        <v>0</v>
      </c>
      <c r="D32" s="19">
        <v>0</v>
      </c>
      <c r="E32" s="3"/>
    </row>
    <row r="33" spans="1:5" ht="17.100000000000001" customHeight="1" thickBot="1">
      <c r="A33" s="17">
        <v>1</v>
      </c>
      <c r="B33" s="18" t="s">
        <v>51</v>
      </c>
      <c r="C33" s="10">
        <v>28.219548199999998</v>
      </c>
      <c r="D33" s="10">
        <v>28.219548199999998</v>
      </c>
      <c r="E33" s="4"/>
    </row>
    <row r="34" spans="1:5" ht="17.100000000000001" customHeight="1" thickBot="1">
      <c r="A34" s="6">
        <v>2</v>
      </c>
      <c r="B34" s="5" t="s">
        <v>52</v>
      </c>
      <c r="C34" s="7">
        <v>40.279910200000003</v>
      </c>
      <c r="D34" s="7">
        <v>40.279910200000003</v>
      </c>
      <c r="E34" s="4"/>
    </row>
    <row r="35" spans="1:5" ht="17.100000000000001" customHeight="1" thickBot="1">
      <c r="A35" s="6">
        <v>3</v>
      </c>
      <c r="B35" s="5" t="s">
        <v>53</v>
      </c>
      <c r="C35" s="7">
        <v>117.51886</v>
      </c>
      <c r="D35" s="7">
        <v>117.51886</v>
      </c>
      <c r="E35" s="4"/>
    </row>
    <row r="36" spans="1:5" ht="17.100000000000001" customHeight="1" thickBot="1">
      <c r="A36" s="6">
        <v>4</v>
      </c>
      <c r="B36" s="5" t="s">
        <v>54</v>
      </c>
      <c r="C36" s="7">
        <v>3.2699999999999999E-3</v>
      </c>
      <c r="D36" s="7">
        <v>3.2699999999999999E-3</v>
      </c>
      <c r="E36" s="4"/>
    </row>
    <row r="37" spans="1:5" ht="17.100000000000001" customHeight="1" thickBot="1">
      <c r="A37" s="20">
        <v>5</v>
      </c>
      <c r="B37" s="13" t="s">
        <v>55</v>
      </c>
      <c r="C37" s="14">
        <v>0.47367999999999999</v>
      </c>
      <c r="D37" s="14">
        <v>0.47367999999999999</v>
      </c>
      <c r="E37" s="15"/>
    </row>
    <row r="38" spans="1:5" ht="17.100000000000001" customHeight="1" thickBot="1">
      <c r="A38" s="21" t="s">
        <v>56</v>
      </c>
      <c r="B38" s="22" t="s">
        <v>57</v>
      </c>
      <c r="C38" s="23">
        <f>SUM(C32:C37)</f>
        <v>186.49526839999999</v>
      </c>
      <c r="D38" s="23">
        <f>SUM(D32:D37)</f>
        <v>186.49526839999999</v>
      </c>
      <c r="E38" s="3"/>
    </row>
    <row r="39" spans="1:5" ht="17.100000000000001" customHeight="1" thickBot="1">
      <c r="A39" s="24"/>
      <c r="B39" s="25"/>
      <c r="C39" s="26">
        <v>0</v>
      </c>
      <c r="D39" s="26">
        <v>0</v>
      </c>
      <c r="E39" s="15"/>
    </row>
    <row r="40" spans="1:5" ht="17.100000000000001" customHeight="1" thickBot="1">
      <c r="A40" s="21" t="s">
        <v>58</v>
      </c>
      <c r="B40" s="22" t="s">
        <v>59</v>
      </c>
      <c r="C40" s="23">
        <f>C31-C38</f>
        <v>13743.930946</v>
      </c>
      <c r="D40" s="23">
        <f>D31-D38</f>
        <v>13743.930946</v>
      </c>
      <c r="E40" s="3"/>
    </row>
    <row r="41" spans="1:5" ht="17.100000000000001" customHeight="1" thickBot="1">
      <c r="A41" s="27"/>
      <c r="B41" s="28" t="s">
        <v>60</v>
      </c>
      <c r="C41" s="29">
        <v>12492.96</v>
      </c>
      <c r="D41" s="29">
        <v>12492.96</v>
      </c>
      <c r="E41" s="3"/>
    </row>
    <row r="42" spans="1:5" ht="17.100000000000001" customHeight="1" thickBot="1">
      <c r="A42" s="30"/>
      <c r="B42" s="31" t="s">
        <v>61</v>
      </c>
      <c r="C42" s="32">
        <f>C40-C41</f>
        <v>1250.9709460000013</v>
      </c>
      <c r="D42" s="32">
        <f>D40-D41</f>
        <v>1250.9709460000013</v>
      </c>
      <c r="E42" s="4"/>
    </row>
  </sheetData>
  <mergeCells count="5">
    <mergeCell ref="A1:E1"/>
    <mergeCell ref="A2:E2"/>
    <mergeCell ref="A3:N3"/>
    <mergeCell ref="A4:N4"/>
    <mergeCell ref="A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VSTPS-I_V(C) </vt:lpstr>
      <vt:lpstr>XVI A_VSTPS_V</vt:lpstr>
      <vt:lpstr>'VSTPS-I_V(C)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006967</dc:creator>
  <cp:lastModifiedBy>Manishkumar</cp:lastModifiedBy>
  <cp:lastPrinted>2018-08-06T05:25:36Z</cp:lastPrinted>
  <dcterms:created xsi:type="dcterms:W3CDTF">2017-11-27T12:02:36Z</dcterms:created>
  <dcterms:modified xsi:type="dcterms:W3CDTF">2019-01-18T05:23:28Z</dcterms:modified>
</cp:coreProperties>
</file>